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5" windowWidth="12120" windowHeight="7695" tabRatio="852" activeTab="1"/>
  </bookViews>
  <sheets>
    <sheet name="รายรับ ไตรมาส  2" sheetId="1" r:id="rId1"/>
    <sheet name="รายจ่าย ไตรมาส 2" sheetId="2" r:id="rId2"/>
  </sheets>
  <definedNames>
    <definedName name="_xlnm.Print_Titles" localSheetId="1">'รายจ่าย ไตรมาส 2'!$1:$5</definedName>
  </definedNames>
  <calcPr fullCalcOnLoad="1"/>
</workbook>
</file>

<file path=xl/comments2.xml><?xml version="1.0" encoding="utf-8"?>
<comments xmlns="http://schemas.openxmlformats.org/spreadsheetml/2006/main">
  <authors>
    <author>JPC COMPUTER</author>
  </authors>
  <commentList>
    <comment ref="A185" authorId="0">
      <text>
        <r>
          <rPr>
            <b/>
            <sz val="9"/>
            <rFont val="Tahoma"/>
            <family val="2"/>
          </rPr>
          <t>JPC COMPUTER: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<sst xmlns="http://schemas.openxmlformats.org/spreadsheetml/2006/main" count="617" uniqueCount="318">
  <si>
    <t>ค่าตอบแทน</t>
  </si>
  <si>
    <t>ค่าใช้สอย</t>
  </si>
  <si>
    <t>ค่าวัสดุ</t>
  </si>
  <si>
    <t>ค่าสาธารณูปโภค</t>
  </si>
  <si>
    <t>ค่าที่ดินและสิ่งก่อสร้าง</t>
  </si>
  <si>
    <t>รหัสบัญชี</t>
  </si>
  <si>
    <t>ประมาณการ</t>
  </si>
  <si>
    <t>รายได้ที่รัฐบาลอุดหนุนให้องค์กรปกครองส่วนท้องถิ่น</t>
  </si>
  <si>
    <t>รายได้จากสาธารณูปโภคและการพาณิชย์</t>
  </si>
  <si>
    <t>รวมทั้งสิ้น</t>
  </si>
  <si>
    <t>ประเภท</t>
  </si>
  <si>
    <t>รวมรับตั้งแต่ต้นปี</t>
  </si>
  <si>
    <t>รายได้จัดเก็บเอง</t>
  </si>
  <si>
    <t>1.  หมวดภาษีอากร</t>
  </si>
  <si>
    <t>ภาษีโรงเรือนและที่ดิน</t>
  </si>
  <si>
    <t>ภาษีบำรุงท้องที่</t>
  </si>
  <si>
    <t>ภาษีป้าย</t>
  </si>
  <si>
    <t>รวมหมวดภาษีอากร</t>
  </si>
  <si>
    <t>2.  หมวดค่าธรรมเนียม ค่าปรับ และใบอนุญาต</t>
  </si>
  <si>
    <t>ค่าธรรมเนียมเกี่ยวกับการควบคุมอาคาร</t>
  </si>
  <si>
    <t>ค่าธรรมเนียมเก็บขนขยะมูลฝอย</t>
  </si>
  <si>
    <t>ค่าธรรมเนียมเกี่ยวกับขุดดินถมดิน</t>
  </si>
  <si>
    <t>ค่าธรรมเนียมจดทะเบียนพาณิชย์</t>
  </si>
  <si>
    <t>ค่าปรับผู้กระทำผิดกฎหมายจราจรทางบก</t>
  </si>
  <si>
    <t>ค่าใบอนุญาติขายสุรา</t>
  </si>
  <si>
    <t>ค่าใบอนุญาตประกอบการค้าสำหรับกิจการที่เป็นอันตรายต่อสุขภาพ</t>
  </si>
  <si>
    <t>ค่าใบอนุญาตจัดตั้งสถานที่จำหน่ายอาหารหรือสถานที่สะสมอาหารฯ</t>
  </si>
  <si>
    <t>ค่าใบอนุญาตเกี่ยวกับกิจการประเภทที่ 3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</si>
  <si>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</si>
  <si>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</si>
  <si>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ค่าใบอนุญาตปิดประกาศ</t>
  </si>
  <si>
    <t>ค่าปรับงานก่อสร้าง</t>
  </si>
  <si>
    <t>รวมหมวดค่าธรรมเนียม ค่าปรับ และใบอนุญาต</t>
  </si>
  <si>
    <t>3.  หมวดรายได้จากทรัพย์สิน</t>
  </si>
  <si>
    <t>ดอกเบี้ยเงินฝากธนาคาร</t>
  </si>
  <si>
    <t>ดอกเบี้ยเงินฝาก (ก.ส.ท.)</t>
  </si>
  <si>
    <t>รวมหมวดรายได้จากทรัพย์สิน</t>
  </si>
  <si>
    <t>4.  หมวดรายได้จากสาธารณูปโภคและการพาณิชย์</t>
  </si>
  <si>
    <t>รวมหมวดรายได้จากสาธารณูปโภคและการพาณิชย์</t>
  </si>
  <si>
    <t>5.  หมวดรายได้เบ็ดเตล็ด</t>
  </si>
  <si>
    <t>ค่าขายแบบแปลน</t>
  </si>
  <si>
    <t>รายได้เบ็ดเตล็ดอื่นๆ</t>
  </si>
  <si>
    <t>รวมหมวดรายได้เบ็ดเตล็ด</t>
  </si>
  <si>
    <t>รวมหมวดรายได้จัดเก็บเอง 1+2+3+4+5</t>
  </si>
  <si>
    <t>รายได้ที่รัฐบาลเก็บแล้วจัดสรรให้ อปท.</t>
  </si>
  <si>
    <t>6.  หมวดภาษีจัดสรร</t>
  </si>
  <si>
    <t>ภาษีและค่าธรรมเนียมรถยนต์และล้อเลื่อน</t>
  </si>
  <si>
    <t>ภาษีมูลค่าเพิ่มตาม พ.ร.บ. กำหนดแผนฯ</t>
  </si>
  <si>
    <t>ภาษีมูลค่าเพิ่มตาม พ.ร.บ.จัดสรรรายได้ฯ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</si>
  <si>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</si>
  <si>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</si>
  <si>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</si>
  <si>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</si>
  <si>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</si>
  <si>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ค่าธรรมเนียมจดทะเบียนสิทธิและนิติกรรมตามประมวลกฎหมายที่ดิน</t>
  </si>
  <si>
    <t>รวมหมวดภาษีจัดสรร</t>
  </si>
  <si>
    <t>7.  หมวดเงินอุดหนุนทั่วไป</t>
  </si>
  <si>
    <t>เงินอุดหนุนทั่วไป สำหรับดำเนินการตามอำนาจหน้าที่และภารกิจถ่ายโอนเลือกทำ</t>
  </si>
  <si>
    <t>เงินอุดหนุนทั่วไป-สนับสนุนอาหารเสริม(นม)</t>
  </si>
  <si>
    <t>เงินอุดหนุนทั่วไป-สนับสนุนอาหารกลางวัน</t>
  </si>
  <si>
    <t>เงินอุดหนุนทั่วไป-สนับสนุนการบริการสาธารณสุข</t>
  </si>
  <si>
    <t>เงินอุดหนุนทั่วไป-เบี้ยยังชีพผู้ป่วยเอดส์</t>
  </si>
  <si>
    <t>รวมหมวดเงินอุดหนุนทั่วไป</t>
  </si>
  <si>
    <t>รายได้ที่รัฐบาลอุดหนุนโดยระบุวัตถุประสงค์</t>
  </si>
  <si>
    <t>เงินอุดหนุนทั่วไป-ค่าจัดการเรียนการสอน</t>
  </si>
  <si>
    <t>เงินอุดหนุนทั่วไป-เบี้ยยังชีพผู้สูงอายุ</t>
  </si>
  <si>
    <t>8.  เงินอุดหนุนทั่วไป ระบุวัตถุประสงค์/เฉพาะกิจ</t>
  </si>
  <si>
    <t>รวมเงินอุดหนุนทั่วไป ระบุวัตถุประสงค์/เฉพาะกิจ</t>
  </si>
  <si>
    <t>เงินอุดหนุนทั่วไป-เงินเดือนครู(ศพด.)</t>
  </si>
  <si>
    <t>เงินอุดหนุนทั่วไป-เบี้ยยังชีพผู้พิการ</t>
  </si>
  <si>
    <t>รายงานผลการดำเนินการ</t>
  </si>
  <si>
    <t>เทศบาลตำบลบางเก่า   อำเภอชะอำ  จังหวัดเพชรบุรี</t>
  </si>
  <si>
    <t>รายรับจริง</t>
  </si>
  <si>
    <t>-</t>
  </si>
  <si>
    <t>เงินประจำตำแหน่ง</t>
  </si>
  <si>
    <t>ค่าจ้างลูกจ้างประจำ</t>
  </si>
  <si>
    <t>วัสดุไฟฟ้าและวิทยุ</t>
  </si>
  <si>
    <t>แผนงานการรักษาความสงบภายใน</t>
  </si>
  <si>
    <t>โครงการส่งเสริมสุขภาพเด็กปฐมวัย</t>
  </si>
  <si>
    <t>โครงการป้องกันสนับสนุนและแก้ไขปัญหายาเสพติด</t>
  </si>
  <si>
    <t>เงินช่วยเหลือการศึกษาบุตร</t>
  </si>
  <si>
    <t>ค่าบำรุงรักษาและปรับปรุงที่ดินและสิ่งก่อสร้าง</t>
  </si>
  <si>
    <t>โครงการอนุรักษ์และฟื้นฟูการเล่นเพลงโนเน</t>
  </si>
  <si>
    <t>รวมค่าตอบแทน</t>
  </si>
  <si>
    <t>รวมค่าใช้สอย</t>
  </si>
  <si>
    <t>รวมค่าวัสดุ</t>
  </si>
  <si>
    <t>รวมค่าที่ดินและสิ่งก่อสร้าง</t>
  </si>
  <si>
    <t>รวมเงินอุดหนุน</t>
  </si>
  <si>
    <t>รวมงบกลาง</t>
  </si>
  <si>
    <t>ไตรมาส  2</t>
  </si>
  <si>
    <t>ขาดทอดตลาด</t>
  </si>
  <si>
    <t>เงินโครงการพระราชดำริ (ด้านสาธารณสุข)</t>
  </si>
  <si>
    <t>เงินโครงการสัตว์ปลอดโรคคนปลอดภัย</t>
  </si>
  <si>
    <t xml:space="preserve">ตั้งแต่วันที่  1  มกราคม  -  31  มีนาคม  2561                </t>
  </si>
  <si>
    <t xml:space="preserve">รายงานผลการดำเนินการ </t>
  </si>
  <si>
    <t>ประเภทรายจ่าย</t>
  </si>
  <si>
    <t>งบประมาณอนุมัติ
(บาท)</t>
  </si>
  <si>
    <t>เบิกจ่าย
(บาท)</t>
  </si>
  <si>
    <t>งบประมาณคงเหลือ
(บาท)</t>
  </si>
  <si>
    <t>แผนงานบริหารงานทั่วไป</t>
  </si>
  <si>
    <t>งานบริหารงานทั่วไป</t>
  </si>
  <si>
    <t>งบบุคลากร</t>
  </si>
  <si>
    <t>เงินเดือนนายก/รองนายก</t>
  </si>
  <si>
    <t>เงินค่าตอบแทนประจำตำแหน่งนายก/รองนายก</t>
  </si>
  <si>
    <t>เงินค่าตอบแทนพิเศษนายก/รองนายก</t>
  </si>
  <si>
    <t>เงินค่าตอบแทนเลขานุการ/ที่ปรึกษานายกเทศมนตรี</t>
  </si>
  <si>
    <t>เงินค่าตอบแทนสมาชิกสภาองค์กรปกครองส่วนท้องถิ่น</t>
  </si>
  <si>
    <t>รวมหมวดเงินเดือน (ฝ่ายการเมือง)</t>
  </si>
  <si>
    <t>เงินเดือนพนักงาน</t>
  </si>
  <si>
    <t>ค่าตอบแทนพนักงานจ้าง</t>
  </si>
  <si>
    <t>เงินเพิ่มต่าง ๆของพนักงานจ้าง</t>
  </si>
  <si>
    <t>เงินอื่นๆ</t>
  </si>
  <si>
    <t>รวมหมวดเงินเดือน (ฝ่ายประจำ)</t>
  </si>
  <si>
    <t>ค่าตอบแทนผู้ปฏิบัติราชการอันเป็นประโยชน์แก่องค์กรปกครองส่วนท้องถิ่น</t>
  </si>
  <si>
    <t>ค่าตอบแทนการปฏิบัติงานนอกเวลาราชการ</t>
  </si>
  <si>
    <t>รวมหมวดค่าตอบแทน</t>
  </si>
  <si>
    <t>รายจ่ายเพื่อให้ได้มาซึ่งบริการ</t>
  </si>
  <si>
    <t>รายจ่ายเกี่ยวกับการรับรองและพิธีการ</t>
  </si>
  <si>
    <t>ค่าเช่าที่ดิน</t>
  </si>
  <si>
    <t>ค่าใช้จ่ายในการเดินทางไปราชการ</t>
  </si>
  <si>
    <t>ค่าธรรมเนียม/ค่าลงทะเบียน</t>
  </si>
  <si>
    <t>ค่าพวงมาลัย  ช่อดอกไม้  กระเช้าดอกไม้  และพวงมาลา</t>
  </si>
  <si>
    <t>โครงการค่าจ้างเหมาต่อสัญญา  website  ของเทศบาลตำบลบางเก่า</t>
  </si>
  <si>
    <t>โครงการจัดการเลือกตั้งนายกเทศมนตรีและสมาชิกสภาเทศบาลตำบลบางเก่า</t>
  </si>
  <si>
    <t>โครงการจัดทำจดหมายข่าว ทต.บางเก่า</t>
  </si>
  <si>
    <t>โครงการจัดทำแผนพัฒนาท้องถิ่น</t>
  </si>
  <si>
    <t>โครงการอบรมคุณธรรม  จริยธรรม  สำหรับผู้บริหาร พนักงานเทศบาล  ลูกจ้างประจำ  และพนักงานจ้าง</t>
  </si>
  <si>
    <t>โครงการอบรมพัฒนาศักยภาพและศึกษาดูงานเพื่อเพิ่มประสิทธิภาพการบริหารราชการ ประจำปีงบปรมาณ  พ.ศ. 2562</t>
  </si>
  <si>
    <t>ค่าบำรุงรักษาและซ่อมแซม</t>
  </si>
  <si>
    <t>รวมหมวดค่าใช้สอย</t>
  </si>
  <si>
    <t>วัสดุสำนักงาน</t>
  </si>
  <si>
    <t>วัสดุงานบ้านงานครัว</t>
  </si>
  <si>
    <t>วัสดุเชื้อเพลิงและหล่อลื่น</t>
  </si>
  <si>
    <t>วัสดุคอมพิวเตอร์</t>
  </si>
  <si>
    <t>รวมหมวดค่าวัสดุ</t>
  </si>
  <si>
    <t>ค่าไฟฟ้า</t>
  </si>
  <si>
    <t>ค่าน้ำประปา ค่าน้ำบาดาล</t>
  </si>
  <si>
    <t>ค่าบริการโทรศัพท์</t>
  </si>
  <si>
    <t>ค่าบริการไปรษณีย์</t>
  </si>
  <si>
    <t>ค่าบริการสื่อสารและโทรคมนาคม</t>
  </si>
  <si>
    <t>รวมหมวดค่าสาธารณูปโภค</t>
  </si>
  <si>
    <t>ค่าครุภัณฑ์</t>
  </si>
  <si>
    <t>จัดซื้อโต๊ะพับอเนกประสงค์</t>
  </si>
  <si>
    <t>จัดซื้อพัดลมตั้งพื้น</t>
  </si>
  <si>
    <t>จัดซื้อเครื่องเสียงพร้อมอุปกรณ์</t>
  </si>
  <si>
    <t>ค่าบำรุงรักษาและปรับปรุงครุภัณฑ์</t>
  </si>
  <si>
    <t>รวมหมวดค่าครุภัณฑ์</t>
  </si>
  <si>
    <t>รายจ่ายอื่น</t>
  </si>
  <si>
    <t>ค่าจ้างที่ปรึกษา</t>
  </si>
  <si>
    <t>รวมหมวดรายจ่ายอื่น</t>
  </si>
  <si>
    <t>รวมงานบริหารงานทั่วไป</t>
  </si>
  <si>
    <t>งานบริหารงานการคลัง</t>
  </si>
  <si>
    <t>ค่าใช้จ่ายในการเดินทางไปราชการในราชอาณาจักรและนอกราชอาณาจักร</t>
  </si>
  <si>
    <t>โครงการเพิ่มประสิทธิภาพการจัดเก็บภาษี</t>
  </si>
  <si>
    <t>รวมงานบริหารงานคลัง</t>
  </si>
  <si>
    <t>โครงการจัดทำป้ายรณรงค์ลดอุบัติเหตุและเตรียมความพร้อมรับมือ
สาธารณภัย</t>
  </si>
  <si>
    <t>โครงการอบรมเชิงปฏิบัติการเกี่ยวกับการระงับอัคคีภัยเบื้องต้นสำหรับประชาชน</t>
  </si>
  <si>
    <t>วัสดุก่อสร้าง</t>
  </si>
  <si>
    <t>วัสดุเครื่องดับเพลิง</t>
  </si>
  <si>
    <t>วัสดุอื่น</t>
  </si>
  <si>
    <t xml:space="preserve">เครื่องสูบน้ำดีเซล  พร้อมติดตั้งท่อพญานาค  ขนาด 7 x 12 นิ้ว มีแท่นรุน มูเลย์ </t>
  </si>
  <si>
    <t xml:space="preserve">เครื่องสูบน้ำดีเซล พร้อมติดตั้งท่อพญานาค ขนาด 7 x 10 นิ้ว  มีแท่นรุน  มูเลย์ </t>
  </si>
  <si>
    <t>ท่อพญานาค ขนาด 5 x 6 ศอก  พร้อมติดตั้งเครื่องยนต์  จำนวน 1 ชุด</t>
  </si>
  <si>
    <t>ป้ายสัญญาณไฟจราจร</t>
  </si>
  <si>
    <t>1.กระจกโค้งจราจร</t>
  </si>
  <si>
    <t>รวมงานป้องกันภัยฝ่ายพลเรือนและระงับอัคคีภัย</t>
  </si>
  <si>
    <t>แผนงานการศึกษา</t>
  </si>
  <si>
    <t>งานระดับก่อนวัยเรียนและประถมศึกษา</t>
  </si>
  <si>
    <t>โครงการจัดงานวันเด็กแห่งชาติ</t>
  </si>
  <si>
    <t>ค่าอาหารเสริม (นม)</t>
  </si>
  <si>
    <t>วัสดุการศึกษา</t>
  </si>
  <si>
    <t>เงินอุดหนุนส่วนราชการ</t>
  </si>
  <si>
    <t>เงินอุดหนุนสำหรับสนุบสนุนโครงการอาหารกลางวัน จำนวน 3 รายการ
1.โรงเรียนวัดโตนดหลวง จำนวน 200 x 20 x 242  เป็นเงิน  968,000 บาท
2.โรงเรียนบ้านบางเก่า    จำนวน 200 x 20 x 60    เป็นเงิน  240,000 บาท
3.โรงเรียนบ้านบางเกตุ    จำนวน 200 x 20 x 52    เป็นเงิน  208,000 บาท
รวมทั้งหมด 1,416,000 บาท</t>
  </si>
  <si>
    <t>รวมหมวดเงินอุดหนุน</t>
  </si>
  <si>
    <t>รวมงานระดับก่อนวัยเรียนและประถมศึกษา</t>
  </si>
  <si>
    <t>งานศึกษาไม่กำหนดระดับ</t>
  </si>
  <si>
    <t>โครงการจัดซื้อหนังสือพิมพ์และหนังสือพิมพ์กีฬา</t>
  </si>
  <si>
    <t>โครงการที่อ่านหนังสือพิมพ์</t>
  </si>
  <si>
    <t>เก้าอี้แบบขาชุบโคเมียม</t>
  </si>
  <si>
    <t>ตู้เหล็ก 2 บาน</t>
  </si>
  <si>
    <t>โต๊ะคอมพิวเตอร์พร้อมเก้าอี้</t>
  </si>
  <si>
    <t>โต๊ะพับ</t>
  </si>
  <si>
    <t>ที่วางหนังสือพิมพ์</t>
  </si>
  <si>
    <t>ครุภัณฑ์เครื่องคอมพิวเตอร์</t>
  </si>
  <si>
    <t>เครื่องสำรองไฟฟ้า</t>
  </si>
  <si>
    <t>รวมงานศึกษาไม่กำหนดระดับ</t>
  </si>
  <si>
    <t>แผนงานสาธารณสุข</t>
  </si>
  <si>
    <t>งานบริหารทั่วไปเกี่ยวกับสาธารณสุข</t>
  </si>
  <si>
    <t>ค่าเช่าบ้าน</t>
  </si>
  <si>
    <t>1.เครื่องพิมพ์ชนิดเลเซอร์หรือชนิด LED ขาวดำชนิด Network  แบบที่ 2</t>
  </si>
  <si>
    <t>รวมแผนงานสาธารณสุข</t>
  </si>
  <si>
    <t>งานบริการสาธารณสุขและงานสาธารณสุขอื่น</t>
  </si>
  <si>
    <t>โครงการคัดกรองโรคมะเร็งปากมดลุูกและมะเร็งเต้านม หมู่ที่ 1</t>
  </si>
  <si>
    <t>โครงการคัดกรองโรคมะเร็งปากมดลูกและมะเร็งเต้านม หมู่ที่ 2</t>
  </si>
  <si>
    <t>โครงการคัดกรองโรคมะเร็งปากมดลูกและมะเร็งเต้านม หมู่ที่ 3</t>
  </si>
  <si>
    <t>โครงการคัดกรองโรคมะเร็งปากมดลูกและมะเร็งเต้านม หมู่ที่ 4</t>
  </si>
  <si>
    <t>โครงการคัดกรองโรคมะเร็งปากมดลูกและมะเร็งเต้านม หมู่ที่ 5</t>
  </si>
  <si>
    <t>โครงการคัดกรองโรคมะเร็งปากมดลูกและมะเร็งเต้านม หมู่ที่ 6</t>
  </si>
  <si>
    <t>โครงการคัดกรองโรคมะเร็งปากมดลูกและมะเร็งเต้านม หมู่ที่ 7</t>
  </si>
  <si>
    <t>โครงการคัดกรองโรคมะเร็งปากมดลูกและมะเร็งเต้านม หมู่ที่ 8</t>
  </si>
  <si>
    <t>โครงการคัดกรองโรคมะเร็งปากมดลูกและมะเร็งเต้านม หมู่ที่ 9</t>
  </si>
  <si>
    <t>โครงการคัดกรองสุขภาพจิตในชุมชน หมู่ 3</t>
  </si>
  <si>
    <t>โครงการคัดกรองสุขภาพจิตในชุมชน หมู่ที่ 1</t>
  </si>
  <si>
    <t>โครงการคัดกรองสุขภาพจิตในชุมชน หมู่ที่ 2</t>
  </si>
  <si>
    <t>โครงการคัดกรองสุขภาพจิตในชุมชน หมู่ที่ 4</t>
  </si>
  <si>
    <t>โครงการคัดกรองสุขภาพจิตในชุมชน หมู่ที่ 5</t>
  </si>
  <si>
    <t>โครงการคัดกรองสุขภาพจิตในชุมชน หมู่ที่ 6</t>
  </si>
  <si>
    <t>โครงการคัดกรองสุขภาพจิตในชุมชน หมู่ที่ 7</t>
  </si>
  <si>
    <t>โครงการคัดกรองสุขภาพจิตในชุมชน หมู่ที่ 8</t>
  </si>
  <si>
    <t>โครงการคัดกรองสุขภาพจิตในชุมชน หมู่ที่ 9</t>
  </si>
  <si>
    <t>โครงการตรวจสุขภาพเคลื่อนที่ หมู่ 2</t>
  </si>
  <si>
    <t>โครงการตรวจสุขภาพเคลื่อนที่ หมู่ที่ 1</t>
  </si>
  <si>
    <t>โครงการตรวจสุขภาพเคลื่อนที่ หมู่ที่ 3</t>
  </si>
  <si>
    <t>โครงการตรวจสุขภาพเคลื่อนที่ หมู่ที่ 4</t>
  </si>
  <si>
    <t>โครงการตรวจสุขภาพเคลื่อนที่ หมู่ที่ 5</t>
  </si>
  <si>
    <t>โครงการตรวจสุขภาพเคลื่อนที่ หมู่ที่ 6</t>
  </si>
  <si>
    <t>โครงการตรวจสุขภาพเคลื่อนที่ หมู่ที่ 7</t>
  </si>
  <si>
    <t>โครงการตรวจสุขภาพเคลื่อนที่ หมู่ที่ 8</t>
  </si>
  <si>
    <t>โครงการตรวจสุขภาพเคลื่อนที่ หมู่ที่ 9</t>
  </si>
  <si>
    <t>โครงการสัตว์ปลอดโรคคนปลอดภัยจากโรษพิษสุนัขบ้า</t>
  </si>
  <si>
    <t>โครงการชะอำร่วมใจเสริมสร้างพลังแผ่นดินเอาชนะยาเสพติด</t>
  </si>
  <si>
    <t>รวมงานบริหารสาธารณสุขและงานสาธารณสุขอื่น</t>
  </si>
  <si>
    <t>แผนงานสังคมสงเคราะห์</t>
  </si>
  <si>
    <t>งานสวัสดิการสังคมและสังคมสงเคราะห์</t>
  </si>
  <si>
    <t>โครงการจัดกิจกรรมนันทนาการผู้สูงอายุเนื่องในวันผู้สูงอายุ</t>
  </si>
  <si>
    <t>รวมงานสวัสดิการสังคมและสังคมสงเคราะห์</t>
  </si>
  <si>
    <t>แผนงานเคหะและชุมชน</t>
  </si>
  <si>
    <t>งานบริหารทั่วไปเกี่ยวกับเคหะและชุมชน</t>
  </si>
  <si>
    <t>รวมงบบุคลากร</t>
  </si>
  <si>
    <t>1.จัดซื้อเครื่องเจาะ (Coring)</t>
  </si>
  <si>
    <t>1.จัดซื้อเครื่องกำเนิดไฟฟ้า</t>
  </si>
  <si>
    <t>1.จัดซื้อซุ้มศาลาไม้สำเร็จรูป</t>
  </si>
  <si>
    <t>รวมค่าครุภัณฑ์</t>
  </si>
  <si>
    <t>ค่าออกแบบ ค่าควบคุมงานที่จ่ายให้แก่เอกชน นิติบุคคลหรือบุคคลภายนอกเพื่อให้ได้มาซึ่งสิ่งก่อสร้าง</t>
  </si>
  <si>
    <t>รวมงานบริหารทั่วไปเกี่ยวกับเคหะและชุมชน</t>
  </si>
  <si>
    <t>งานไฟฟ้าถนน</t>
  </si>
  <si>
    <t>โครงการขุดลอกคลองบ้านบางเก่า หมู่ที่ 1 และ 2 บ้านบางเก่า</t>
  </si>
  <si>
    <t>โครงการขุดลอกคลองบ้านปากคลอง หมู่ที่ 5 บ้านปากคลอง</t>
  </si>
  <si>
    <t>โครงการถมดิน หมู่ที่ 9 บ้านโตนดหลวง</t>
  </si>
  <si>
    <t>รวมงานไฟฟ้าถนน</t>
  </si>
  <si>
    <t>งานกำจัดขยะมูลฝอยและสิ่งปฏิกูล</t>
  </si>
  <si>
    <t>โครงการโรงเรียนปลอดขยะ</t>
  </si>
  <si>
    <t>โครงการลดโลกร้อน ด้วยมือเรา</t>
  </si>
  <si>
    <t>โครงการอบรมให้ความรู้เกี่ยวกับการคัดแยกขยะ หมู่ที่ 1</t>
  </si>
  <si>
    <t>โครงการอบรมให้ความรู้เกี่ยวกับการคัดแยกขยะ หมู่ที่ 2</t>
  </si>
  <si>
    <t>โครงการอบรมให้ความรู้เกี่ยวกับการคัดแยกขยะ หมู่ที่ 3</t>
  </si>
  <si>
    <t>โครงการอบรมให้ความรู้เกี่ยวกับการคัดแยกขยะ หมู่ที่ 4 และหมู่ที่ 6</t>
  </si>
  <si>
    <t>โครงการอบรมให้ความรู้เกี่ยวกับการคัดแยกขยะ หมู่ที่ 5</t>
  </si>
  <si>
    <t>โครงการอบรมให้ความรู้เกี่ยวกับการคัดแยกขยะ หมู่ที่ 7</t>
  </si>
  <si>
    <t>โครงการอบรมให้ความรู้เกี่ยวกับการคัดแยกขยะ หมู่ที่ 8</t>
  </si>
  <si>
    <t>โครงการอบรมให้ความรู้เกี่ยวกับการคัดแยกขยะ หมู่ที่ 9</t>
  </si>
  <si>
    <t>รวมงานกำจัดขยะมูลฝอยและสิ่งปฏิกูล</t>
  </si>
  <si>
    <t>แผนงานสร้างความเข้มแข็งของชุมชน</t>
  </si>
  <si>
    <t>งานส่งเสริมและสนับสนุนความเข้มแข็งชุมชน</t>
  </si>
  <si>
    <t>โครงการเทศบาลตำบลบางเก่าเคลื่อนที่ ประจำปีงบประมาณ พ.ศ.2562</t>
  </si>
  <si>
    <t>โครงการอบรมและส่งเสริมอาชีพ ประจำปี 2562</t>
  </si>
  <si>
    <t>รวมงานส่งเสริมและสนับสนุนความเข้มเข็งชุมชน</t>
  </si>
  <si>
    <t>แผนงานการศาสนาวัฒนาธรรมและนันทนาการ</t>
  </si>
  <si>
    <t>งานกีฬาและนันทนาการ</t>
  </si>
  <si>
    <t>โครงการกีฬาเทศบาลสัมพันธ์</t>
  </si>
  <si>
    <t>โครงการแข่งขันกีฬาตำบลบางเก่าคัพ ครั้งที่ 23</t>
  </si>
  <si>
    <t>โครงการแข่งขันกีฬาและนันทนาการ หมู่ 7</t>
  </si>
  <si>
    <t>โครงการแข่งขันกีฬาหมู่บ้านต้านยาเสพติด หมู่ 1 - 2</t>
  </si>
  <si>
    <t>โครงการแข่งขันกีฬาหมู่บ้านต้านยาเสพติด หมู่ 4 -5</t>
  </si>
  <si>
    <t>วัสดุกีฬา</t>
  </si>
  <si>
    <t>1.โครงการจัดสร้างสนามเปตอง หมู่ 9</t>
  </si>
  <si>
    <t>2.ก่อสร้างอาคารอเนกประสงค์ หมู่ 9 บ้านโตนดหลวง</t>
  </si>
  <si>
    <t>รวมงานกีฬาและนันทนาการ</t>
  </si>
  <si>
    <t>งานศาสนาวัฒนธรรมท้องถิ่น</t>
  </si>
  <si>
    <t>โครงการจัดงานสงกรานต์</t>
  </si>
  <si>
    <t>โครงการเฉลิมพระเกียรติสมเด็จพระเจ้าอยู่หัวมหาวชิราลงกรณ
บดิทรเทพยวรางกูร</t>
  </si>
  <si>
    <t>โครงการเนื่องในวันเข้าพรรษา</t>
  </si>
  <si>
    <t>โครงการเนื่องในวันเฉลิมพระชนมพรรษาสมเด็จพระนางเจ้าสิริกิตติ์
พระบรมราชินีนาถ ในรัชกาลที่ 9</t>
  </si>
  <si>
    <t>โครงการวันพ่อแห่งชาติ</t>
  </si>
  <si>
    <t>โครงการส่งเสริมเด็กและเยาวขนใส่ใจดนตรีไทย</t>
  </si>
  <si>
    <t>โครงการอบรมคุณธรรม จริยธรรม พุทธบุตร</t>
  </si>
  <si>
    <t>1.ก่อสร้างฐานพระภูมิพร้อมจัดซื้อศาลพระภูมิ หมู่ 9</t>
  </si>
  <si>
    <t>2.ก่อสร้างเสาธงชาติพร้อมฐาน หมู่ 9</t>
  </si>
  <si>
    <t>โครงการขอรับเงินอุดหนุนประเพณีท้องถิ่นงานพระนครคีรี เมืองเพชร
ครั้งที่ 33</t>
  </si>
  <si>
    <t>รวมงานศาสนาวัฒนธรรมท้องถิ่น</t>
  </si>
  <si>
    <t>งานวิชาการวางแผนและส่งเสริมการท่องเที่ยว</t>
  </si>
  <si>
    <t>โครงการจัดทำเอกสารแนะนำแหล่งท่องเที่ยว</t>
  </si>
  <si>
    <t>รวมงานวิชการวางแผนและส่งเสริมการท่องเที่ยว</t>
  </si>
  <si>
    <t>แผนงานการเกษตร</t>
  </si>
  <si>
    <t>งานส่งเสริมการเกษตร</t>
  </si>
  <si>
    <t>โครงการอบรมให้ความรู้คณะกรรมการศูนย์บริการและถ่ายทอดเทคโนโลยีการเกษตร
ประจำตำบลบางเก่า (ส่งเสริมการเกษตรแบบเศรษฐกิจพอเพียง)</t>
  </si>
  <si>
    <t>รวมงานส่งเสริมการเกษตร</t>
  </si>
  <si>
    <t>งานอนุรักษ์แหล่งน้ำและป่าไม้</t>
  </si>
  <si>
    <t>1.โครงการอนุรักษ์ทรัพยากรธรรมชาติและสิ่งแวดล้อม</t>
  </si>
  <si>
    <t>โครงการส่งเสริม อนุรักษ์ ฟื้นฟูทรัพยากรธรรมชาติและสิ่งแวดล้อม</t>
  </si>
  <si>
    <t>รวมงานอนุรักษ์แหล่งน้ำและป่าไม้</t>
  </si>
  <si>
    <t>แผนงานการพาณิชย์</t>
  </si>
  <si>
    <t>งานกิจการประปา</t>
  </si>
  <si>
    <t>รวมงานกิจการประปา</t>
  </si>
  <si>
    <t>แผนงานงบกลาง</t>
  </si>
  <si>
    <t>งบลาง</t>
  </si>
  <si>
    <t>เงินสมทบกองทุนประกันสังคม</t>
  </si>
  <si>
    <t>เงินสมทบกองทุนเงินทดแทน</t>
  </si>
  <si>
    <t>เบี้ยยังชีพผู้สูงอายุ</t>
  </si>
  <si>
    <t>เบี้ยยังชีพคนพิการ</t>
  </si>
  <si>
    <t>เบี้ยยังชีพผู้ป่วยเอดส์</t>
  </si>
  <si>
    <t>สำรองจ่าย</t>
  </si>
  <si>
    <t>1.โครงการสมทบกองทุนสวัสดิการชุมชนตำบลบางเก่า</t>
  </si>
  <si>
    <t>2.เงินสมทบเงินทุนส่งเสริมกิจการเทศบาล</t>
  </si>
  <si>
    <t>3.โครงการกองทุนสุขภาพระดับท้องถิ่นตำบลบางเก่า</t>
  </si>
  <si>
    <t>เงินช่วยพิเศษ</t>
  </si>
  <si>
    <t>เงินสมทบกองทุนบำเหน็จบำนาญข้าราชการส่วนท้องถิ่น (กบท.)</t>
  </si>
  <si>
    <t xml:space="preserve">                                 ตั้งแต่วันที่  1  มกราคม  -  31  มีนาคม พ.ศ.  2562                    ไตรมาส  2            </t>
  </si>
  <si>
    <t>ยอดยกมา</t>
  </si>
  <si>
    <t>เงินเพิ่มต่าง ๆของพนักเทศบาล</t>
  </si>
  <si>
    <t>ค่าจ้างเหมาบริการค่าจ้างบุคคลภายนอก ค่ารังวัด สอบเขต ฯลฯ</t>
  </si>
  <si>
    <t>เสริมสร้างความรู้ด้านกฎหมายประจำปี 2562</t>
  </si>
  <si>
    <t>อาหารกลางวันสำหรับศูนย์เด็กเล็ก</t>
  </si>
  <si>
    <t>ค่าจัดการเรียนการสอน</t>
  </si>
  <si>
    <t>ค่าหนังสือเรียน</t>
  </si>
  <si>
    <t>ค่าอุปกรณ์การเรียน</t>
  </si>
  <si>
    <t>ค่าเครื่องแบบนักเรียน</t>
  </si>
  <si>
    <t>ค่ากิจกรรมพัฒนาผู้เรียน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</si>
</sst>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00_-;\-* #,##0.000_-;_-* &quot;-&quot;??_-;_-@_-"/>
    <numFmt numFmtId="200" formatCode="_-* #,##0.0_-;\-* #,##0.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mmm\-yyyy"/>
    <numFmt numFmtId="204" formatCode="0.0"/>
    <numFmt numFmtId="205" formatCode="_(* #,##0_);_(* \(#,##0\);_(* &quot;-&quot;??_);_(@_)"/>
    <numFmt numFmtId="206" formatCode="#,##0.00_ ;\-#,##0.00\ "/>
    <numFmt numFmtId="207" formatCode="#,##0;[Red]#,##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[$-1041E]#,##0.00;\-#,##0.00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ENG"/>
      <family val="2"/>
    </font>
    <font>
      <sz val="14"/>
      <name val="TH SarabunENG"/>
      <family val="2"/>
    </font>
    <font>
      <b/>
      <u val="single"/>
      <sz val="16"/>
      <name val="TH SarabunENG"/>
      <family val="2"/>
    </font>
    <font>
      <b/>
      <sz val="16"/>
      <name val="TH SarabunENG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b/>
      <sz val="16"/>
      <color indexed="8"/>
      <name val="TH SarabunENG"/>
      <family val="2"/>
    </font>
    <font>
      <sz val="16"/>
      <color indexed="8"/>
      <name val="TH SarabunENG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ENG"/>
      <family val="2"/>
    </font>
    <font>
      <sz val="14"/>
      <color indexed="8"/>
      <name val="TH SarabunENG"/>
      <family val="2"/>
    </font>
    <font>
      <sz val="15"/>
      <name val="TH SarabunENG"/>
      <family val="2"/>
    </font>
    <font>
      <sz val="13"/>
      <name val="TH SarabunENG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rgb="FF000000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rgb="FF000000"/>
      <name val="TH SarabunPSK"/>
      <family val="2"/>
    </font>
    <font>
      <b/>
      <sz val="16"/>
      <color rgb="FF000000"/>
      <name val="TH SarabunENG"/>
      <family val="2"/>
    </font>
    <font>
      <sz val="16"/>
      <color rgb="FF000000"/>
      <name val="TH SarabunENG"/>
      <family val="2"/>
    </font>
    <font>
      <b/>
      <u val="single"/>
      <sz val="16"/>
      <color rgb="FF000000"/>
      <name val="TH SarabunENG"/>
      <family val="2"/>
    </font>
    <font>
      <sz val="14"/>
      <color rgb="FF000000"/>
      <name val="TH SarabunENG"/>
      <family val="2"/>
    </font>
    <font>
      <b/>
      <sz val="16"/>
      <color rgb="FF000000"/>
      <name val="TH SarabunPSK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hair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>
        <color rgb="FFA9A9A9"/>
      </left>
      <right>
        <color indexed="63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 style="thin">
        <color rgb="FFA9A9A9"/>
      </left>
      <right>
        <color indexed="63"/>
      </right>
      <top style="thin">
        <color rgb="FFA9A9A9"/>
      </top>
      <bottom>
        <color indexed="63"/>
      </bottom>
    </border>
    <border>
      <left/>
      <right/>
      <top style="thin">
        <color rgb="FFA9A9A9"/>
      </top>
      <bottom>
        <color indexed="63"/>
      </bottom>
    </border>
    <border>
      <left style="thin">
        <color rgb="FFA9A9A9"/>
      </left>
      <right style="thin">
        <color rgb="FFA9A9A9"/>
      </right>
      <top style="thin">
        <color rgb="FFA9A9A9"/>
      </top>
      <bottom>
        <color indexed="63"/>
      </bottom>
    </border>
    <border>
      <left style="thin">
        <color rgb="FFA9A9A9"/>
      </left>
      <right>
        <color indexed="63"/>
      </right>
      <top>
        <color indexed="63"/>
      </top>
      <bottom style="thin">
        <color rgb="FFA9A9A9"/>
      </bottom>
    </border>
    <border>
      <left style="thin">
        <color rgb="FFA9A9A9"/>
      </left>
      <right style="thin">
        <color rgb="FFA9A9A9"/>
      </right>
      <top>
        <color indexed="63"/>
      </top>
      <bottom style="thin">
        <color rgb="FFA9A9A9"/>
      </bottom>
    </border>
    <border>
      <left style="thin"/>
      <right>
        <color indexed="63"/>
      </right>
      <top style="thin"/>
      <bottom style="double"/>
    </border>
    <border>
      <left style="thin"/>
      <right style="thin">
        <color rgb="FFA9A9A9"/>
      </right>
      <top style="thin"/>
      <bottom style="double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>
        <color indexed="63"/>
      </top>
      <bottom style="thin">
        <color rgb="FFA9A9A9"/>
      </bottom>
    </border>
    <border>
      <left/>
      <right style="thin">
        <color rgb="FFA9A9A9"/>
      </right>
      <top>
        <color indexed="63"/>
      </top>
      <bottom style="thin">
        <color rgb="FFA9A9A9"/>
      </bottom>
    </border>
    <border>
      <left style="thin">
        <color rgb="FFA9A9A9"/>
      </left>
      <right>
        <color indexed="63"/>
      </right>
      <top style="thin"/>
      <bottom style="thin"/>
    </border>
    <border>
      <left style="thin">
        <color rgb="FFA9A9A9"/>
      </left>
      <right style="thin"/>
      <top style="thin"/>
      <bottom style="thin"/>
    </border>
    <border>
      <left style="thin"/>
      <right style="thin">
        <color rgb="FFA9A9A9"/>
      </right>
      <top style="thin"/>
      <bottom style="thin"/>
    </border>
    <border>
      <left style="thin">
        <color rgb="FFA9A9A9"/>
      </left>
      <right style="thin">
        <color rgb="FFA9A9A9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rgb="FFA9A9A9"/>
      </left>
      <right style="thin">
        <color rgb="FFA9A9A9"/>
      </right>
      <top style="thin"/>
      <bottom style="double"/>
    </border>
    <border>
      <left style="thin">
        <color rgb="FFA9A9A9"/>
      </left>
      <right>
        <color indexed="63"/>
      </right>
      <top>
        <color indexed="63"/>
      </top>
      <bottom>
        <color indexed="63"/>
      </bottom>
    </border>
    <border>
      <left style="thin">
        <color rgb="FFA9A9A9"/>
      </left>
      <right style="thin">
        <color rgb="FFA9A9A9"/>
      </right>
      <top>
        <color indexed="63"/>
      </top>
      <bottom>
        <color indexed="63"/>
      </bottom>
    </border>
    <border>
      <left/>
      <right>
        <color indexed="63"/>
      </right>
      <top style="double"/>
      <bottom>
        <color indexed="63"/>
      </bottom>
    </border>
    <border>
      <left style="thin">
        <color rgb="FFA9A9A9"/>
      </left>
      <right>
        <color indexed="63"/>
      </right>
      <top style="dashed">
        <color rgb="FFA9A9A9"/>
      </top>
      <bottom style="thin">
        <color rgb="FFA9A9A9"/>
      </bottom>
    </border>
    <border>
      <left/>
      <right style="thin">
        <color rgb="FFA9A9A9"/>
      </right>
      <top style="dashed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dashed">
        <color rgb="FFA9A9A9"/>
      </top>
      <bottom style="thin">
        <color rgb="FFA9A9A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53" fillId="0" borderId="0" xfId="0" applyFont="1" applyBorder="1" applyAlignment="1">
      <alignment wrapText="1" readingOrder="1"/>
    </xf>
    <xf numFmtId="0" fontId="53" fillId="0" borderId="0" xfId="0" applyFont="1" applyAlignment="1">
      <alignment wrapText="1" readingOrder="1"/>
    </xf>
    <xf numFmtId="0" fontId="54" fillId="0" borderId="0" xfId="0" applyFont="1" applyAlignment="1">
      <alignment/>
    </xf>
    <xf numFmtId="0" fontId="53" fillId="0" borderId="0" xfId="0" applyFont="1" applyBorder="1" applyAlignment="1">
      <alignment horizontal="center" wrapText="1" readingOrder="1"/>
    </xf>
    <xf numFmtId="0" fontId="53" fillId="0" borderId="10" xfId="0" applyFont="1" applyBorder="1" applyAlignment="1">
      <alignment horizontal="center" vertical="center" wrapText="1" readingOrder="1"/>
    </xf>
    <xf numFmtId="43" fontId="53" fillId="0" borderId="10" xfId="33" applyNumberFormat="1" applyFont="1" applyBorder="1" applyAlignment="1">
      <alignment horizontal="center" vertical="center" wrapText="1" readingOrder="1"/>
    </xf>
    <xf numFmtId="0" fontId="55" fillId="0" borderId="11" xfId="0" applyFont="1" applyBorder="1" applyAlignment="1">
      <alignment/>
    </xf>
    <xf numFmtId="0" fontId="53" fillId="0" borderId="12" xfId="0" applyFont="1" applyBorder="1" applyAlignment="1">
      <alignment horizontal="center" vertical="center" wrapText="1" readingOrder="1"/>
    </xf>
    <xf numFmtId="0" fontId="53" fillId="0" borderId="13" xfId="0" applyFont="1" applyBorder="1" applyAlignment="1">
      <alignment horizontal="center" wrapText="1" readingOrder="1"/>
    </xf>
    <xf numFmtId="43" fontId="53" fillId="0" borderId="13" xfId="33" applyNumberFormat="1" applyFont="1" applyBorder="1" applyAlignment="1">
      <alignment horizontal="center" wrapText="1" readingOrder="1"/>
    </xf>
    <xf numFmtId="0" fontId="54" fillId="0" borderId="0" xfId="0" applyFont="1" applyAlignment="1">
      <alignment/>
    </xf>
    <xf numFmtId="0" fontId="53" fillId="0" borderId="14" xfId="0" applyFont="1" applyBorder="1" applyAlignment="1">
      <alignment horizontal="center" wrapText="1" readingOrder="1"/>
    </xf>
    <xf numFmtId="43" fontId="53" fillId="0" borderId="14" xfId="33" applyNumberFormat="1" applyFont="1" applyBorder="1" applyAlignment="1">
      <alignment horizontal="center" wrapText="1" readingOrder="1"/>
    </xf>
    <xf numFmtId="0" fontId="54" fillId="0" borderId="15" xfId="0" applyFont="1" applyBorder="1" applyAlignment="1">
      <alignment/>
    </xf>
    <xf numFmtId="0" fontId="56" fillId="0" borderId="16" xfId="0" applyFont="1" applyBorder="1" applyAlignment="1">
      <alignment horizontal="left" vertical="top" wrapText="1" readingOrder="1"/>
    </xf>
    <xf numFmtId="0" fontId="56" fillId="0" borderId="17" xfId="0" applyFont="1" applyBorder="1" applyAlignment="1">
      <alignment horizontal="center" wrapText="1" readingOrder="1"/>
    </xf>
    <xf numFmtId="4" fontId="56" fillId="0" borderId="17" xfId="0" applyNumberFormat="1" applyFont="1" applyBorder="1" applyAlignment="1">
      <alignment horizontal="right" wrapText="1" readingOrder="1"/>
    </xf>
    <xf numFmtId="43" fontId="56" fillId="0" borderId="17" xfId="33" applyNumberFormat="1" applyFont="1" applyBorder="1" applyAlignment="1">
      <alignment horizontal="right" wrapText="1" readingOrder="1"/>
    </xf>
    <xf numFmtId="0" fontId="54" fillId="0" borderId="18" xfId="0" applyFont="1" applyBorder="1" applyAlignment="1">
      <alignment/>
    </xf>
    <xf numFmtId="0" fontId="53" fillId="0" borderId="19" xfId="0" applyFont="1" applyBorder="1" applyAlignment="1">
      <alignment horizontal="right" vertical="center" wrapText="1" readingOrder="1"/>
    </xf>
    <xf numFmtId="0" fontId="53" fillId="0" borderId="20" xfId="0" applyFont="1" applyBorder="1" applyAlignment="1">
      <alignment horizontal="center" wrapText="1" readingOrder="1"/>
    </xf>
    <xf numFmtId="4" fontId="53" fillId="0" borderId="20" xfId="0" applyNumberFormat="1" applyFont="1" applyBorder="1" applyAlignment="1">
      <alignment horizontal="right" wrapText="1" readingOrder="1"/>
    </xf>
    <xf numFmtId="43" fontId="56" fillId="0" borderId="20" xfId="33" applyNumberFormat="1" applyFont="1" applyBorder="1" applyAlignment="1">
      <alignment horizontal="right" wrapText="1" readingOrder="1"/>
    </xf>
    <xf numFmtId="0" fontId="53" fillId="0" borderId="21" xfId="0" applyFont="1" applyBorder="1" applyAlignment="1">
      <alignment horizontal="center" wrapText="1" readingOrder="1"/>
    </xf>
    <xf numFmtId="4" fontId="53" fillId="0" borderId="21" xfId="0" applyNumberFormat="1" applyFont="1" applyBorder="1" applyAlignment="1">
      <alignment horizontal="right" wrapText="1" readingOrder="1"/>
    </xf>
    <xf numFmtId="43" fontId="56" fillId="0" borderId="21" xfId="33" applyNumberFormat="1" applyFont="1" applyBorder="1" applyAlignment="1">
      <alignment horizontal="right" wrapText="1" readingOrder="1"/>
    </xf>
    <xf numFmtId="0" fontId="54" fillId="0" borderId="22" xfId="0" applyFont="1" applyBorder="1" applyAlignment="1">
      <alignment/>
    </xf>
    <xf numFmtId="0" fontId="56" fillId="0" borderId="23" xfId="0" applyFont="1" applyBorder="1" applyAlignment="1">
      <alignment horizontal="left" vertical="top" wrapText="1" readingOrder="1"/>
    </xf>
    <xf numFmtId="0" fontId="56" fillId="0" borderId="24" xfId="0" applyFont="1" applyBorder="1" applyAlignment="1">
      <alignment horizontal="center" wrapText="1" readingOrder="1"/>
    </xf>
    <xf numFmtId="4" fontId="56" fillId="0" borderId="24" xfId="0" applyNumberFormat="1" applyFont="1" applyBorder="1" applyAlignment="1">
      <alignment horizontal="right" wrapText="1" readingOrder="1"/>
    </xf>
    <xf numFmtId="43" fontId="56" fillId="0" borderId="24" xfId="33" applyFont="1" applyBorder="1" applyAlignment="1">
      <alignment horizontal="right" wrapText="1" readingOrder="1"/>
    </xf>
    <xf numFmtId="43" fontId="56" fillId="0" borderId="17" xfId="33" applyFont="1" applyBorder="1" applyAlignment="1">
      <alignment horizontal="right" wrapText="1" readingOrder="1"/>
    </xf>
    <xf numFmtId="0" fontId="54" fillId="0" borderId="25" xfId="0" applyFont="1" applyBorder="1" applyAlignment="1">
      <alignment/>
    </xf>
    <xf numFmtId="0" fontId="56" fillId="0" borderId="26" xfId="0" applyFont="1" applyBorder="1" applyAlignment="1">
      <alignment horizontal="left" vertical="top" wrapText="1" readingOrder="1"/>
    </xf>
    <xf numFmtId="0" fontId="56" fillId="0" borderId="14" xfId="0" applyFont="1" applyBorder="1" applyAlignment="1">
      <alignment horizontal="center" wrapText="1" readingOrder="1"/>
    </xf>
    <xf numFmtId="4" fontId="56" fillId="0" borderId="14" xfId="0" applyNumberFormat="1" applyFont="1" applyBorder="1" applyAlignment="1">
      <alignment horizontal="right" wrapText="1" readingOrder="1"/>
    </xf>
    <xf numFmtId="0" fontId="56" fillId="0" borderId="17" xfId="0" applyFont="1" applyBorder="1" applyAlignment="1">
      <alignment horizontal="right" wrapText="1" readingOrder="1"/>
    </xf>
    <xf numFmtId="194" fontId="56" fillId="0" borderId="17" xfId="33" applyNumberFormat="1" applyFont="1" applyBorder="1" applyAlignment="1">
      <alignment horizontal="right" wrapText="1" readingOrder="1"/>
    </xf>
    <xf numFmtId="43" fontId="56" fillId="0" borderId="24" xfId="33" applyNumberFormat="1" applyFont="1" applyBorder="1" applyAlignment="1">
      <alignment horizontal="right" wrapText="1" readingOrder="1"/>
    </xf>
    <xf numFmtId="43" fontId="53" fillId="0" borderId="21" xfId="33" applyNumberFormat="1" applyFont="1" applyBorder="1" applyAlignment="1">
      <alignment horizontal="right" wrapText="1" readingOrder="1"/>
    </xf>
    <xf numFmtId="0" fontId="53" fillId="0" borderId="19" xfId="0" applyFont="1" applyBorder="1" applyAlignment="1">
      <alignment horizontal="right" vertical="top" wrapText="1" readingOrder="1"/>
    </xf>
    <xf numFmtId="43" fontId="53" fillId="0" borderId="20" xfId="33" applyNumberFormat="1" applyFont="1" applyBorder="1" applyAlignment="1">
      <alignment horizontal="right" wrapText="1" readingOrder="1"/>
    </xf>
    <xf numFmtId="0" fontId="53" fillId="0" borderId="10" xfId="0" applyFont="1" applyBorder="1" applyAlignment="1">
      <alignment horizontal="center" wrapText="1" readingOrder="1"/>
    </xf>
    <xf numFmtId="43" fontId="53" fillId="0" borderId="10" xfId="33" applyNumberFormat="1" applyFont="1" applyBorder="1" applyAlignment="1">
      <alignment horizontal="right" wrapText="1" readingOrder="1"/>
    </xf>
    <xf numFmtId="0" fontId="53" fillId="0" borderId="14" xfId="0" applyFont="1" applyBorder="1" applyAlignment="1">
      <alignment horizontal="right" wrapText="1" readingOrder="1"/>
    </xf>
    <xf numFmtId="43" fontId="56" fillId="0" borderId="14" xfId="33" applyNumberFormat="1" applyFont="1" applyBorder="1" applyAlignment="1">
      <alignment horizontal="right" wrapText="1" readingOrder="1"/>
    </xf>
    <xf numFmtId="0" fontId="54" fillId="0" borderId="27" xfId="0" applyFont="1" applyBorder="1" applyAlignment="1">
      <alignment/>
    </xf>
    <xf numFmtId="0" fontId="53" fillId="0" borderId="28" xfId="0" applyFont="1" applyBorder="1" applyAlignment="1">
      <alignment horizontal="right" vertical="top" wrapText="1" readingOrder="1"/>
    </xf>
    <xf numFmtId="0" fontId="53" fillId="0" borderId="29" xfId="0" applyFont="1" applyBorder="1" applyAlignment="1">
      <alignment horizontal="center" wrapText="1" readingOrder="1"/>
    </xf>
    <xf numFmtId="4" fontId="53" fillId="0" borderId="29" xfId="0" applyNumberFormat="1" applyFont="1" applyBorder="1" applyAlignment="1">
      <alignment horizontal="right" wrapText="1" readingOrder="1"/>
    </xf>
    <xf numFmtId="43" fontId="56" fillId="0" borderId="29" xfId="33" applyNumberFormat="1" applyFont="1" applyBorder="1" applyAlignment="1">
      <alignment horizontal="right" wrapText="1" readingOrder="1"/>
    </xf>
    <xf numFmtId="4" fontId="53" fillId="0" borderId="10" xfId="0" applyNumberFormat="1" applyFont="1" applyBorder="1" applyAlignment="1">
      <alignment horizontal="right" wrapText="1" readingOrder="1"/>
    </xf>
    <xf numFmtId="43" fontId="56" fillId="0" borderId="10" xfId="33" applyNumberFormat="1" applyFont="1" applyBorder="1" applyAlignment="1">
      <alignment horizontal="right" wrapText="1" readingOrder="1"/>
    </xf>
    <xf numFmtId="0" fontId="55" fillId="0" borderId="0" xfId="0" applyFont="1" applyBorder="1" applyAlignment="1">
      <alignment horizontal="right"/>
    </xf>
    <xf numFmtId="4" fontId="53" fillId="0" borderId="0" xfId="0" applyNumberFormat="1" applyFont="1" applyBorder="1" applyAlignment="1">
      <alignment horizontal="right" wrapText="1" readingOrder="1"/>
    </xf>
    <xf numFmtId="43" fontId="56" fillId="0" borderId="0" xfId="33" applyNumberFormat="1" applyFont="1" applyBorder="1" applyAlignment="1">
      <alignment horizontal="right" wrapText="1" readingOrder="1"/>
    </xf>
    <xf numFmtId="0" fontId="54" fillId="0" borderId="0" xfId="0" applyFont="1" applyBorder="1" applyAlignment="1">
      <alignment/>
    </xf>
    <xf numFmtId="4" fontId="53" fillId="0" borderId="14" xfId="0" applyNumberFormat="1" applyFont="1" applyBorder="1" applyAlignment="1">
      <alignment horizontal="right" wrapText="1" readingOrder="1"/>
    </xf>
    <xf numFmtId="0" fontId="53" fillId="0" borderId="17" xfId="0" applyFont="1" applyBorder="1" applyAlignment="1">
      <alignment horizontal="center" wrapText="1" readingOrder="1"/>
    </xf>
    <xf numFmtId="4" fontId="53" fillId="0" borderId="17" xfId="0" applyNumberFormat="1" applyFont="1" applyBorder="1" applyAlignment="1">
      <alignment horizontal="right" wrapText="1" readingOrder="1"/>
    </xf>
    <xf numFmtId="0" fontId="56" fillId="0" borderId="16" xfId="0" applyFont="1" applyBorder="1" applyAlignment="1">
      <alignment horizontal="left" vertical="top" readingOrder="1"/>
    </xf>
    <xf numFmtId="43" fontId="54" fillId="0" borderId="0" xfId="0" applyNumberFormat="1" applyFont="1" applyAlignment="1">
      <alignment/>
    </xf>
    <xf numFmtId="49" fontId="56" fillId="0" borderId="26" xfId="0" applyNumberFormat="1" applyFont="1" applyBorder="1" applyAlignment="1">
      <alignment horizontal="center" wrapText="1" readingOrder="1"/>
    </xf>
    <xf numFmtId="43" fontId="53" fillId="0" borderId="14" xfId="33" applyNumberFormat="1" applyFont="1" applyBorder="1" applyAlignment="1">
      <alignment horizontal="right" wrapText="1" readingOrder="1"/>
    </xf>
    <xf numFmtId="0" fontId="55" fillId="0" borderId="25" xfId="0" applyFont="1" applyBorder="1" applyAlignment="1">
      <alignment horizontal="left"/>
    </xf>
    <xf numFmtId="0" fontId="55" fillId="0" borderId="22" xfId="0" applyFont="1" applyBorder="1" applyAlignment="1">
      <alignment horizontal="left"/>
    </xf>
    <xf numFmtId="0" fontId="56" fillId="0" borderId="30" xfId="0" applyFont="1" applyBorder="1" applyAlignment="1">
      <alignment horizontal="left" vertical="top" wrapText="1" readingOrder="1"/>
    </xf>
    <xf numFmtId="43" fontId="53" fillId="0" borderId="24" xfId="33" applyNumberFormat="1" applyFont="1" applyBorder="1" applyAlignment="1">
      <alignment horizontal="right" wrapText="1" readingOrder="1"/>
    </xf>
    <xf numFmtId="0" fontId="53" fillId="0" borderId="19" xfId="0" applyFont="1" applyBorder="1" applyAlignment="1">
      <alignment horizontal="center" wrapText="1" readingOrder="1"/>
    </xf>
    <xf numFmtId="0" fontId="53" fillId="0" borderId="18" xfId="0" applyFont="1" applyBorder="1" applyAlignment="1">
      <alignment horizontal="right" vertical="top" wrapText="1" readingOrder="1"/>
    </xf>
    <xf numFmtId="0" fontId="56" fillId="0" borderId="31" xfId="0" applyFont="1" applyBorder="1" applyAlignment="1">
      <alignment horizontal="left" vertical="top" wrapText="1" readingOrder="1"/>
    </xf>
    <xf numFmtId="0" fontId="53" fillId="0" borderId="27" xfId="0" applyFont="1" applyBorder="1" applyAlignment="1">
      <alignment horizontal="right" vertical="top" wrapText="1" readingOrder="1"/>
    </xf>
    <xf numFmtId="0" fontId="53" fillId="0" borderId="32" xfId="0" applyFont="1" applyBorder="1" applyAlignment="1">
      <alignment horizontal="right" vertical="top" wrapText="1" readingOrder="1"/>
    </xf>
    <xf numFmtId="0" fontId="53" fillId="0" borderId="28" xfId="0" applyFont="1" applyBorder="1" applyAlignment="1">
      <alignment horizontal="center" wrapText="1" readingOrder="1"/>
    </xf>
    <xf numFmtId="43" fontId="53" fillId="0" borderId="29" xfId="33" applyNumberFormat="1" applyFont="1" applyBorder="1" applyAlignment="1">
      <alignment horizontal="right" wrapText="1" readingOrder="1"/>
    </xf>
    <xf numFmtId="4" fontId="53" fillId="0" borderId="33" xfId="0" applyNumberFormat="1" applyFont="1" applyBorder="1" applyAlignment="1">
      <alignment horizontal="right" vertical="center" wrapText="1" readingOrder="1"/>
    </xf>
    <xf numFmtId="43" fontId="53" fillId="0" borderId="33" xfId="33" applyNumberFormat="1" applyFont="1" applyBorder="1" applyAlignment="1">
      <alignment horizontal="right" vertical="center" wrapText="1" readingOrder="1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center" wrapText="1"/>
    </xf>
    <xf numFmtId="43" fontId="54" fillId="0" borderId="0" xfId="33" applyNumberFormat="1" applyFont="1" applyAlignment="1">
      <alignment/>
    </xf>
    <xf numFmtId="0" fontId="4" fillId="0" borderId="0" xfId="0" applyFont="1" applyFill="1" applyBorder="1" applyAlignment="1">
      <alignment/>
    </xf>
    <xf numFmtId="0" fontId="57" fillId="0" borderId="0" xfId="0" applyNumberFormat="1" applyFont="1" applyFill="1" applyBorder="1" applyAlignment="1">
      <alignment vertical="center" wrapText="1" readingOrder="1"/>
    </xf>
    <xf numFmtId="0" fontId="58" fillId="0" borderId="0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 horizontal="center"/>
    </xf>
    <xf numFmtId="0" fontId="57" fillId="33" borderId="34" xfId="0" applyNumberFormat="1" applyFont="1" applyFill="1" applyBorder="1" applyAlignment="1">
      <alignment horizontal="center" vertical="center" wrapText="1" readingOrder="1"/>
    </xf>
    <xf numFmtId="0" fontId="57" fillId="33" borderId="35" xfId="0" applyNumberFormat="1" applyFont="1" applyFill="1" applyBorder="1" applyAlignment="1">
      <alignment horizontal="center" vertical="center" wrapText="1" readingOrder="1"/>
    </xf>
    <xf numFmtId="0" fontId="4" fillId="0" borderId="36" xfId="0" applyNumberFormat="1" applyFont="1" applyFill="1" applyBorder="1" applyAlignment="1">
      <alignment vertical="top" wrapText="1"/>
    </xf>
    <xf numFmtId="0" fontId="57" fillId="34" borderId="34" xfId="0" applyNumberFormat="1" applyFont="1" applyFill="1" applyBorder="1" applyAlignment="1">
      <alignment horizontal="center" vertical="center" wrapText="1" readingOrder="1"/>
    </xf>
    <xf numFmtId="0" fontId="57" fillId="34" borderId="35" xfId="0" applyNumberFormat="1" applyFont="1" applyFill="1" applyBorder="1" applyAlignment="1">
      <alignment horizontal="center" vertical="center" wrapText="1" readingOrder="1"/>
    </xf>
    <xf numFmtId="212" fontId="58" fillId="0" borderId="34" xfId="0" applyNumberFormat="1" applyFont="1" applyFill="1" applyBorder="1" applyAlignment="1">
      <alignment horizontal="center" vertical="top" wrapText="1" readingOrder="1"/>
    </xf>
    <xf numFmtId="212" fontId="58" fillId="0" borderId="35" xfId="0" applyNumberFormat="1" applyFont="1" applyFill="1" applyBorder="1" applyAlignment="1">
      <alignment horizontal="center" vertical="top" wrapText="1" readingOrder="1"/>
    </xf>
    <xf numFmtId="212" fontId="57" fillId="0" borderId="34" xfId="0" applyNumberFormat="1" applyFont="1" applyFill="1" applyBorder="1" applyAlignment="1">
      <alignment horizontal="center" vertical="top" wrapText="1" readingOrder="1"/>
    </xf>
    <xf numFmtId="212" fontId="57" fillId="0" borderId="35" xfId="0" applyNumberFormat="1" applyFont="1" applyFill="1" applyBorder="1" applyAlignment="1">
      <alignment horizontal="center" vertical="top" wrapText="1" readingOrder="1"/>
    </xf>
    <xf numFmtId="0" fontId="57" fillId="0" borderId="0" xfId="0" applyNumberFormat="1" applyFont="1" applyFill="1" applyBorder="1" applyAlignment="1">
      <alignment horizontal="right" vertical="top" wrapText="1" readingOrder="1"/>
    </xf>
    <xf numFmtId="212" fontId="57" fillId="0" borderId="0" xfId="0" applyNumberFormat="1" applyFont="1" applyFill="1" applyBorder="1" applyAlignment="1">
      <alignment horizontal="center" vertical="top" wrapText="1" readingOrder="1"/>
    </xf>
    <xf numFmtId="0" fontId="57" fillId="0" borderId="34" xfId="0" applyNumberFormat="1" applyFont="1" applyFill="1" applyBorder="1" applyAlignment="1">
      <alignment vertical="top" wrapText="1" readingOrder="1"/>
    </xf>
    <xf numFmtId="0" fontId="57" fillId="0" borderId="36" xfId="0" applyNumberFormat="1" applyFont="1" applyFill="1" applyBorder="1" applyAlignment="1">
      <alignment horizontal="right" vertical="top" wrapText="1" readingOrder="1"/>
    </xf>
    <xf numFmtId="0" fontId="57" fillId="0" borderId="0" xfId="0" applyNumberFormat="1" applyFont="1" applyFill="1" applyBorder="1" applyAlignment="1">
      <alignment vertical="top" wrapText="1" readingOrder="1"/>
    </xf>
    <xf numFmtId="0" fontId="57" fillId="0" borderId="37" xfId="0" applyNumberFormat="1" applyFont="1" applyFill="1" applyBorder="1" applyAlignment="1">
      <alignment horizontal="right" vertical="top" wrapText="1" readingOrder="1"/>
    </xf>
    <xf numFmtId="0" fontId="57" fillId="0" borderId="38" xfId="0" applyNumberFormat="1" applyFont="1" applyFill="1" applyBorder="1" applyAlignment="1">
      <alignment horizontal="right" vertical="top" wrapText="1" readingOrder="1"/>
    </xf>
    <xf numFmtId="0" fontId="57" fillId="0" borderId="39" xfId="0" applyNumberFormat="1" applyFont="1" applyFill="1" applyBorder="1" applyAlignment="1">
      <alignment horizontal="right" vertical="top" wrapText="1" readingOrder="1"/>
    </xf>
    <xf numFmtId="212" fontId="57" fillId="0" borderId="38" xfId="0" applyNumberFormat="1" applyFont="1" applyFill="1" applyBorder="1" applyAlignment="1">
      <alignment horizontal="center" vertical="top" wrapText="1" readingOrder="1"/>
    </xf>
    <xf numFmtId="212" fontId="57" fillId="0" borderId="40" xfId="0" applyNumberFormat="1" applyFont="1" applyFill="1" applyBorder="1" applyAlignment="1">
      <alignment horizontal="center" vertical="top" wrapText="1" readingOrder="1"/>
    </xf>
    <xf numFmtId="212" fontId="57" fillId="0" borderId="41" xfId="0" applyNumberFormat="1" applyFont="1" applyFill="1" applyBorder="1" applyAlignment="1">
      <alignment horizontal="center" vertical="top" wrapText="1" readingOrder="1"/>
    </xf>
    <xf numFmtId="212" fontId="57" fillId="0" borderId="42" xfId="0" applyNumberFormat="1" applyFont="1" applyFill="1" applyBorder="1" applyAlignment="1">
      <alignment horizontal="center" vertical="top" wrapText="1" readingOrder="1"/>
    </xf>
    <xf numFmtId="212" fontId="57" fillId="0" borderId="43" xfId="0" applyNumberFormat="1" applyFont="1" applyFill="1" applyBorder="1" applyAlignment="1">
      <alignment horizontal="center" vertical="top" wrapText="1" readingOrder="1"/>
    </xf>
    <xf numFmtId="212" fontId="57" fillId="0" borderId="44" xfId="0" applyNumberFormat="1" applyFont="1" applyFill="1" applyBorder="1" applyAlignment="1">
      <alignment horizontal="center" vertical="top" wrapText="1" readingOrder="1"/>
    </xf>
    <xf numFmtId="0" fontId="4" fillId="0" borderId="22" xfId="0" applyFont="1" applyFill="1" applyBorder="1" applyAlignment="1">
      <alignment/>
    </xf>
    <xf numFmtId="212" fontId="58" fillId="0" borderId="38" xfId="0" applyNumberFormat="1" applyFont="1" applyFill="1" applyBorder="1" applyAlignment="1">
      <alignment horizontal="center" vertical="top" wrapText="1" readingOrder="1"/>
    </xf>
    <xf numFmtId="212" fontId="58" fillId="0" borderId="40" xfId="0" applyNumberFormat="1" applyFont="1" applyFill="1" applyBorder="1" applyAlignment="1">
      <alignment horizontal="center" vertical="top" wrapText="1" readingOrder="1"/>
    </xf>
    <xf numFmtId="0" fontId="4" fillId="0" borderId="36" xfId="0" applyNumberFormat="1" applyFont="1" applyFill="1" applyBorder="1" applyAlignment="1">
      <alignment vertical="top" wrapText="1"/>
    </xf>
    <xf numFmtId="0" fontId="4" fillId="0" borderId="36" xfId="0" applyNumberFormat="1" applyFont="1" applyFill="1" applyBorder="1" applyAlignment="1">
      <alignment vertical="top" wrapText="1"/>
    </xf>
    <xf numFmtId="0" fontId="57" fillId="0" borderId="34" xfId="0" applyNumberFormat="1" applyFont="1" applyFill="1" applyBorder="1" applyAlignment="1">
      <alignment horizontal="right" vertical="top" wrapText="1" readingOrder="1"/>
    </xf>
    <xf numFmtId="0" fontId="57" fillId="0" borderId="37" xfId="0" applyNumberFormat="1" applyFont="1" applyFill="1" applyBorder="1" applyAlignment="1">
      <alignment horizontal="right" vertical="top" wrapText="1" readingOrder="1"/>
    </xf>
    <xf numFmtId="212" fontId="58" fillId="0" borderId="41" xfId="0" applyNumberFormat="1" applyFont="1" applyFill="1" applyBorder="1" applyAlignment="1">
      <alignment horizontal="center" vertical="top" wrapText="1" readingOrder="1"/>
    </xf>
    <xf numFmtId="212" fontId="58" fillId="0" borderId="42" xfId="0" applyNumberFormat="1" applyFont="1" applyFill="1" applyBorder="1" applyAlignment="1">
      <alignment horizontal="center" vertical="top" wrapText="1" readingOrder="1"/>
    </xf>
    <xf numFmtId="212" fontId="57" fillId="0" borderId="10" xfId="0" applyNumberFormat="1" applyFont="1" applyFill="1" applyBorder="1" applyAlignment="1">
      <alignment horizontal="center" vertical="top" wrapText="1" readingOrder="1"/>
    </xf>
    <xf numFmtId="0" fontId="53" fillId="0" borderId="0" xfId="0" applyFont="1" applyAlignment="1">
      <alignment horizontal="center" wrapText="1" readingOrder="1"/>
    </xf>
    <xf numFmtId="0" fontId="53" fillId="0" borderId="0" xfId="0" applyFont="1" applyBorder="1" applyAlignment="1">
      <alignment horizontal="center" wrapText="1" readingOrder="1"/>
    </xf>
    <xf numFmtId="0" fontId="53" fillId="0" borderId="18" xfId="0" applyFont="1" applyBorder="1" applyAlignment="1">
      <alignment horizontal="right" vertical="top" wrapText="1" readingOrder="1"/>
    </xf>
    <xf numFmtId="0" fontId="53" fillId="0" borderId="19" xfId="0" applyFont="1" applyBorder="1" applyAlignment="1">
      <alignment horizontal="right" vertical="top" wrapText="1" readingOrder="1"/>
    </xf>
    <xf numFmtId="0" fontId="53" fillId="0" borderId="45" xfId="0" applyFont="1" applyBorder="1" applyAlignment="1">
      <alignment horizontal="left" vertical="top" wrapText="1" readingOrder="1"/>
    </xf>
    <xf numFmtId="0" fontId="53" fillId="0" borderId="46" xfId="0" applyFont="1" applyBorder="1" applyAlignment="1">
      <alignment horizontal="left" vertical="top" wrapText="1" readingOrder="1"/>
    </xf>
    <xf numFmtId="0" fontId="53" fillId="0" borderId="47" xfId="0" applyFont="1" applyBorder="1" applyAlignment="1">
      <alignment horizontal="right" vertical="top" wrapText="1" readingOrder="1"/>
    </xf>
    <xf numFmtId="0" fontId="53" fillId="0" borderId="48" xfId="0" applyFont="1" applyBorder="1" applyAlignment="1">
      <alignment horizontal="right" vertical="top" wrapText="1" readingOrder="1"/>
    </xf>
    <xf numFmtId="0" fontId="53" fillId="0" borderId="25" xfId="0" applyFont="1" applyBorder="1" applyAlignment="1">
      <alignment horizontal="left" vertical="top" wrapText="1" readingOrder="1"/>
    </xf>
    <xf numFmtId="0" fontId="53" fillId="0" borderId="26" xfId="0" applyFont="1" applyBorder="1" applyAlignment="1">
      <alignment horizontal="left" vertical="top" wrapText="1" readingOrder="1"/>
    </xf>
    <xf numFmtId="0" fontId="55" fillId="0" borderId="47" xfId="0" applyFont="1" applyBorder="1" applyAlignment="1">
      <alignment horizontal="right"/>
    </xf>
    <xf numFmtId="0" fontId="55" fillId="0" borderId="48" xfId="0" applyFont="1" applyBorder="1" applyAlignment="1">
      <alignment horizontal="right"/>
    </xf>
    <xf numFmtId="0" fontId="55" fillId="0" borderId="25" xfId="0" applyFont="1" applyBorder="1" applyAlignment="1">
      <alignment horizontal="left"/>
    </xf>
    <xf numFmtId="0" fontId="55" fillId="0" borderId="26" xfId="0" applyFont="1" applyBorder="1" applyAlignment="1">
      <alignment horizontal="left"/>
    </xf>
    <xf numFmtId="0" fontId="53" fillId="0" borderId="47" xfId="0" applyFont="1" applyBorder="1" applyAlignment="1">
      <alignment horizontal="center" vertical="center" wrapText="1" readingOrder="1"/>
    </xf>
    <xf numFmtId="0" fontId="53" fillId="0" borderId="49" xfId="0" applyFont="1" applyBorder="1" applyAlignment="1">
      <alignment horizontal="center" vertical="center" wrapText="1" readingOrder="1"/>
    </xf>
    <xf numFmtId="0" fontId="53" fillId="0" borderId="48" xfId="0" applyFont="1" applyBorder="1" applyAlignment="1">
      <alignment horizontal="center" vertical="center" wrapText="1" readingOrder="1"/>
    </xf>
    <xf numFmtId="0" fontId="55" fillId="0" borderId="11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top" wrapText="1" readingOrder="1"/>
    </xf>
    <xf numFmtId="0" fontId="53" fillId="0" borderId="16" xfId="0" applyFont="1" applyBorder="1" applyAlignment="1">
      <alignment horizontal="left" vertical="top" wrapText="1" readingOrder="1"/>
    </xf>
    <xf numFmtId="0" fontId="55" fillId="0" borderId="45" xfId="0" applyFont="1" applyBorder="1" applyAlignment="1">
      <alignment horizontal="left" wrapText="1"/>
    </xf>
    <xf numFmtId="0" fontId="55" fillId="0" borderId="46" xfId="0" applyFont="1" applyBorder="1" applyAlignment="1">
      <alignment horizontal="left" wrapText="1"/>
    </xf>
    <xf numFmtId="0" fontId="53" fillId="0" borderId="10" xfId="0" applyFont="1" applyBorder="1" applyAlignment="1">
      <alignment horizontal="center" vertical="center" wrapText="1" readingOrder="1"/>
    </xf>
    <xf numFmtId="0" fontId="55" fillId="0" borderId="45" xfId="0" applyFont="1" applyBorder="1" applyAlignment="1">
      <alignment horizontal="left"/>
    </xf>
    <xf numFmtId="0" fontId="55" fillId="0" borderId="46" xfId="0" applyFont="1" applyBorder="1" applyAlignment="1">
      <alignment horizontal="left"/>
    </xf>
    <xf numFmtId="0" fontId="4" fillId="0" borderId="34" xfId="0" applyNumberFormat="1" applyFont="1" applyFill="1" applyBorder="1" applyAlignment="1">
      <alignment horizontal="left" vertical="top" wrapText="1" readingOrder="1"/>
    </xf>
    <xf numFmtId="0" fontId="4" fillId="0" borderId="36" xfId="0" applyNumberFormat="1" applyFont="1" applyFill="1" applyBorder="1" applyAlignment="1">
      <alignment horizontal="left" vertical="top" wrapText="1" readingOrder="1"/>
    </xf>
    <xf numFmtId="0" fontId="58" fillId="0" borderId="35" xfId="0" applyNumberFormat="1" applyFont="1" applyFill="1" applyBorder="1" applyAlignment="1">
      <alignment vertical="top" wrapText="1" readingOrder="1"/>
    </xf>
    <xf numFmtId="0" fontId="4" fillId="0" borderId="36" xfId="0" applyNumberFormat="1" applyFont="1" applyFill="1" applyBorder="1" applyAlignment="1">
      <alignment vertical="top" wrapText="1"/>
    </xf>
    <xf numFmtId="0" fontId="57" fillId="0" borderId="34" xfId="0" applyNumberFormat="1" applyFont="1" applyFill="1" applyBorder="1" applyAlignment="1">
      <alignment horizontal="right" vertical="top" wrapText="1" readingOrder="1"/>
    </xf>
    <xf numFmtId="0" fontId="57" fillId="0" borderId="36" xfId="0" applyNumberFormat="1" applyFont="1" applyFill="1" applyBorder="1" applyAlignment="1">
      <alignment horizontal="right" vertical="top" wrapText="1" readingOrder="1"/>
    </xf>
    <xf numFmtId="0" fontId="59" fillId="0" borderId="34" xfId="0" applyNumberFormat="1" applyFont="1" applyFill="1" applyBorder="1" applyAlignment="1">
      <alignment horizontal="center" vertical="top" wrapText="1" readingOrder="1"/>
    </xf>
    <xf numFmtId="0" fontId="59" fillId="0" borderId="37" xfId="0" applyNumberFormat="1" applyFont="1" applyFill="1" applyBorder="1" applyAlignment="1">
      <alignment horizontal="center" vertical="top" wrapText="1" readingOrder="1"/>
    </xf>
    <xf numFmtId="0" fontId="59" fillId="0" borderId="50" xfId="0" applyNumberFormat="1" applyFont="1" applyFill="1" applyBorder="1" applyAlignment="1">
      <alignment horizontal="center" vertical="top" wrapText="1" readingOrder="1"/>
    </xf>
    <xf numFmtId="0" fontId="59" fillId="0" borderId="51" xfId="0" applyNumberFormat="1" applyFont="1" applyFill="1" applyBorder="1" applyAlignment="1">
      <alignment horizontal="center" vertical="top" wrapText="1" readingOrder="1"/>
    </xf>
    <xf numFmtId="0" fontId="59" fillId="0" borderId="34" xfId="0" applyNumberFormat="1" applyFont="1" applyFill="1" applyBorder="1" applyAlignment="1">
      <alignment horizontal="left" vertical="top" wrapText="1" readingOrder="1"/>
    </xf>
    <xf numFmtId="0" fontId="59" fillId="0" borderId="36" xfId="0" applyNumberFormat="1" applyFont="1" applyFill="1" applyBorder="1" applyAlignment="1">
      <alignment horizontal="left" vertical="top" wrapText="1" readingOrder="1"/>
    </xf>
    <xf numFmtId="0" fontId="57" fillId="0" borderId="34" xfId="0" applyNumberFormat="1" applyFont="1" applyFill="1" applyBorder="1" applyAlignment="1">
      <alignment horizontal="left" vertical="top" wrapText="1" readingOrder="1"/>
    </xf>
    <xf numFmtId="0" fontId="57" fillId="0" borderId="36" xfId="0" applyNumberFormat="1" applyFont="1" applyFill="1" applyBorder="1" applyAlignment="1">
      <alignment horizontal="left" vertical="top" wrapText="1" readingOrder="1"/>
    </xf>
    <xf numFmtId="0" fontId="57" fillId="0" borderId="35" xfId="0" applyNumberFormat="1" applyFont="1" applyFill="1" applyBorder="1" applyAlignment="1">
      <alignment vertical="top" wrapText="1" readingOrder="1"/>
    </xf>
    <xf numFmtId="0" fontId="7" fillId="0" borderId="36" xfId="0" applyNumberFormat="1" applyFont="1" applyFill="1" applyBorder="1" applyAlignment="1">
      <alignment vertical="top" wrapText="1"/>
    </xf>
    <xf numFmtId="0" fontId="58" fillId="0" borderId="34" xfId="0" applyNumberFormat="1" applyFont="1" applyFill="1" applyBorder="1" applyAlignment="1">
      <alignment horizontal="left" vertical="top" wrapText="1" readingOrder="1"/>
    </xf>
    <xf numFmtId="0" fontId="58" fillId="0" borderId="36" xfId="0" applyNumberFormat="1" applyFont="1" applyFill="1" applyBorder="1" applyAlignment="1">
      <alignment horizontal="left" vertical="top" wrapText="1" readingOrder="1"/>
    </xf>
    <xf numFmtId="0" fontId="5" fillId="0" borderId="34" xfId="0" applyNumberFormat="1" applyFont="1" applyFill="1" applyBorder="1" applyAlignment="1">
      <alignment horizontal="left" vertical="top" wrapText="1" readingOrder="1"/>
    </xf>
    <xf numFmtId="0" fontId="5" fillId="0" borderId="36" xfId="0" applyNumberFormat="1" applyFont="1" applyFill="1" applyBorder="1" applyAlignment="1">
      <alignment horizontal="left" vertical="top" wrapText="1" readingOrder="1"/>
    </xf>
    <xf numFmtId="0" fontId="59" fillId="0" borderId="35" xfId="0" applyNumberFormat="1" applyFont="1" applyFill="1" applyBorder="1" applyAlignment="1">
      <alignment vertical="top" wrapText="1" readingOrder="1"/>
    </xf>
    <xf numFmtId="0" fontId="6" fillId="0" borderId="36" xfId="0" applyNumberFormat="1" applyFont="1" applyFill="1" applyBorder="1" applyAlignment="1">
      <alignment vertical="top" wrapText="1"/>
    </xf>
    <xf numFmtId="0" fontId="57" fillId="0" borderId="37" xfId="0" applyNumberFormat="1" applyFont="1" applyFill="1" applyBorder="1" applyAlignment="1">
      <alignment horizontal="right" vertical="top" wrapText="1" readingOrder="1"/>
    </xf>
    <xf numFmtId="0" fontId="6" fillId="0" borderId="34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0" fontId="59" fillId="0" borderId="41" xfId="0" applyNumberFormat="1" applyFont="1" applyFill="1" applyBorder="1" applyAlignment="1">
      <alignment horizontal="center" vertical="top" wrapText="1" readingOrder="1"/>
    </xf>
    <xf numFmtId="0" fontId="60" fillId="0" borderId="35" xfId="0" applyNumberFormat="1" applyFont="1" applyFill="1" applyBorder="1" applyAlignment="1">
      <alignment vertical="top" wrapText="1" readingOrder="1"/>
    </xf>
    <xf numFmtId="0" fontId="5" fillId="0" borderId="36" xfId="0" applyNumberFormat="1" applyFont="1" applyFill="1" applyBorder="1" applyAlignment="1">
      <alignment vertical="top" wrapText="1"/>
    </xf>
    <xf numFmtId="0" fontId="57" fillId="34" borderId="34" xfId="0" applyNumberFormat="1" applyFont="1" applyFill="1" applyBorder="1" applyAlignment="1">
      <alignment horizontal="left" vertical="center" wrapText="1" readingOrder="1"/>
    </xf>
    <xf numFmtId="0" fontId="57" fillId="34" borderId="37" xfId="0" applyNumberFormat="1" applyFont="1" applyFill="1" applyBorder="1" applyAlignment="1">
      <alignment horizontal="left" vertical="center" wrapText="1" readingOrder="1"/>
    </xf>
    <xf numFmtId="0" fontId="57" fillId="34" borderId="36" xfId="0" applyNumberFormat="1" applyFont="1" applyFill="1" applyBorder="1" applyAlignment="1">
      <alignment horizontal="left" vertical="center" wrapText="1" readingOrder="1"/>
    </xf>
    <xf numFmtId="0" fontId="59" fillId="34" borderId="34" xfId="0" applyNumberFormat="1" applyFont="1" applyFill="1" applyBorder="1" applyAlignment="1">
      <alignment horizontal="left" vertical="center" wrapText="1" readingOrder="1"/>
    </xf>
    <xf numFmtId="0" fontId="59" fillId="34" borderId="36" xfId="0" applyNumberFormat="1" applyFont="1" applyFill="1" applyBorder="1" applyAlignment="1">
      <alignment horizontal="left" vertical="center" wrapText="1" readingOrder="1"/>
    </xf>
    <xf numFmtId="0" fontId="61" fillId="0" borderId="0" xfId="0" applyFont="1" applyAlignment="1">
      <alignment horizontal="center" wrapText="1" readingOrder="1"/>
    </xf>
    <xf numFmtId="0" fontId="61" fillId="0" borderId="0" xfId="0" applyFont="1" applyBorder="1" applyAlignment="1">
      <alignment horizontal="center" wrapText="1" readingOrder="1"/>
    </xf>
    <xf numFmtId="0" fontId="57" fillId="33" borderId="35" xfId="0" applyNumberFormat="1" applyFont="1" applyFill="1" applyBorder="1" applyAlignment="1">
      <alignment horizontal="center" vertical="center" wrapText="1" readingOrder="1"/>
    </xf>
    <xf numFmtId="0" fontId="59" fillId="34" borderId="34" xfId="0" applyNumberFormat="1" applyFont="1" applyFill="1" applyBorder="1" applyAlignment="1">
      <alignment horizontal="center" vertical="center" wrapText="1" readingOrder="1"/>
    </xf>
    <xf numFmtId="0" fontId="59" fillId="34" borderId="37" xfId="0" applyNumberFormat="1" applyFont="1" applyFill="1" applyBorder="1" applyAlignment="1">
      <alignment horizontal="center" vertical="center" wrapText="1" readingOrder="1"/>
    </xf>
    <xf numFmtId="0" fontId="59" fillId="34" borderId="36" xfId="0" applyNumberFormat="1" applyFont="1" applyFill="1" applyBorder="1" applyAlignment="1">
      <alignment horizontal="center" vertical="center" wrapText="1" readingOrder="1"/>
    </xf>
    <xf numFmtId="212" fontId="57" fillId="0" borderId="47" xfId="0" applyNumberFormat="1" applyFont="1" applyFill="1" applyBorder="1" applyAlignment="1">
      <alignment horizontal="center" vertical="top" wrapText="1" readingOrder="1"/>
    </xf>
    <xf numFmtId="212" fontId="57" fillId="0" borderId="52" xfId="0" applyNumberFormat="1" applyFont="1" applyFill="1" applyBorder="1" applyAlignment="1">
      <alignment horizontal="center" vertical="top" wrapText="1" readingOrder="1"/>
    </xf>
    <xf numFmtId="212" fontId="57" fillId="0" borderId="53" xfId="0" applyNumberFormat="1" applyFont="1" applyFill="1" applyBorder="1" applyAlignment="1">
      <alignment horizontal="center" vertical="top" wrapText="1" readingOrder="1"/>
    </xf>
    <xf numFmtId="0" fontId="32" fillId="0" borderId="34" xfId="0" applyNumberFormat="1" applyFont="1" applyFill="1" applyBorder="1" applyAlignment="1">
      <alignment horizontal="left" vertical="top" wrapText="1" readingOrder="1"/>
    </xf>
    <xf numFmtId="0" fontId="32" fillId="0" borderId="36" xfId="0" applyNumberFormat="1" applyFont="1" applyFill="1" applyBorder="1" applyAlignment="1">
      <alignment horizontal="left" vertical="top" wrapText="1" readingOrder="1"/>
    </xf>
    <xf numFmtId="212" fontId="57" fillId="0" borderId="54" xfId="0" applyNumberFormat="1" applyFont="1" applyFill="1" applyBorder="1" applyAlignment="1">
      <alignment horizontal="center" vertical="top" wrapText="1" readingOrder="1"/>
    </xf>
    <xf numFmtId="212" fontId="57" fillId="0" borderId="55" xfId="0" applyNumberFormat="1" applyFont="1" applyFill="1" applyBorder="1" applyAlignment="1">
      <alignment horizontal="center" vertical="top" wrapText="1" readingOrder="1"/>
    </xf>
    <xf numFmtId="212" fontId="57" fillId="0" borderId="56" xfId="0" applyNumberFormat="1" applyFont="1" applyFill="1" applyBorder="1" applyAlignment="1">
      <alignment horizontal="center" vertical="top" wrapText="1" readingOrder="1"/>
    </xf>
    <xf numFmtId="212" fontId="58" fillId="0" borderId="53" xfId="0" applyNumberFormat="1" applyFont="1" applyFill="1" applyBorder="1" applyAlignment="1">
      <alignment horizontal="center" vertical="top" wrapText="1" readingOrder="1"/>
    </xf>
    <xf numFmtId="212" fontId="58" fillId="0" borderId="57" xfId="0" applyNumberFormat="1" applyFont="1" applyFill="1" applyBorder="1" applyAlignment="1">
      <alignment horizontal="center" vertical="top" wrapText="1" readingOrder="1"/>
    </xf>
    <xf numFmtId="206" fontId="4" fillId="0" borderId="0" xfId="0" applyNumberFormat="1" applyFont="1" applyFill="1" applyBorder="1" applyAlignment="1">
      <alignment horizontal="center"/>
    </xf>
    <xf numFmtId="0" fontId="33" fillId="0" borderId="34" xfId="0" applyNumberFormat="1" applyFont="1" applyFill="1" applyBorder="1" applyAlignment="1">
      <alignment horizontal="left" vertical="top" wrapText="1" readingOrder="1"/>
    </xf>
    <xf numFmtId="0" fontId="33" fillId="0" borderId="36" xfId="0" applyNumberFormat="1" applyFont="1" applyFill="1" applyBorder="1" applyAlignment="1">
      <alignment horizontal="left" vertical="top" wrapText="1" readingOrder="1"/>
    </xf>
    <xf numFmtId="0" fontId="57" fillId="0" borderId="38" xfId="0" applyNumberFormat="1" applyFont="1" applyFill="1" applyBorder="1" applyAlignment="1">
      <alignment vertical="top" wrapText="1" readingOrder="1"/>
    </xf>
    <xf numFmtId="212" fontId="57" fillId="0" borderId="58" xfId="0" applyNumberFormat="1" applyFont="1" applyFill="1" applyBorder="1" applyAlignment="1">
      <alignment horizontal="center" vertical="top" wrapText="1" readingOrder="1"/>
    </xf>
    <xf numFmtId="0" fontId="57" fillId="0" borderId="39" xfId="0" applyNumberFormat="1" applyFont="1" applyFill="1" applyBorder="1" applyAlignment="1">
      <alignment vertical="top" wrapText="1" readingOrder="1"/>
    </xf>
    <xf numFmtId="212" fontId="57" fillId="0" borderId="59" xfId="0" applyNumberFormat="1" applyFont="1" applyFill="1" applyBorder="1" applyAlignment="1">
      <alignment horizontal="center" vertical="top" wrapText="1" readingOrder="1"/>
    </xf>
    <xf numFmtId="0" fontId="59" fillId="0" borderId="42" xfId="0" applyNumberFormat="1" applyFont="1" applyFill="1" applyBorder="1" applyAlignment="1">
      <alignment vertical="top" wrapText="1" readingOrder="1"/>
    </xf>
    <xf numFmtId="0" fontId="6" fillId="0" borderId="51" xfId="0" applyNumberFormat="1" applyFont="1" applyFill="1" applyBorder="1" applyAlignment="1">
      <alignment vertical="top" wrapText="1"/>
    </xf>
    <xf numFmtId="212" fontId="57" fillId="0" borderId="60" xfId="0" applyNumberFormat="1" applyFont="1" applyFill="1" applyBorder="1" applyAlignment="1">
      <alignment horizontal="center" vertical="top" wrapText="1" readingOrder="1"/>
    </xf>
    <xf numFmtId="0" fontId="57" fillId="0" borderId="58" xfId="0" applyNumberFormat="1" applyFont="1" applyFill="1" applyBorder="1" applyAlignment="1">
      <alignment vertical="top" wrapText="1" readingOrder="1"/>
    </xf>
    <xf numFmtId="0" fontId="57" fillId="0" borderId="61" xfId="0" applyNumberFormat="1" applyFont="1" applyFill="1" applyBorder="1" applyAlignment="1">
      <alignment horizontal="left" vertical="top" wrapText="1" readingOrder="1"/>
    </xf>
    <xf numFmtId="0" fontId="57" fillId="0" borderId="62" xfId="0" applyNumberFormat="1" applyFont="1" applyFill="1" applyBorder="1" applyAlignment="1">
      <alignment horizontal="left" vertical="top" wrapText="1" readingOrder="1"/>
    </xf>
    <xf numFmtId="212" fontId="57" fillId="0" borderId="61" xfId="0" applyNumberFormat="1" applyFont="1" applyFill="1" applyBorder="1" applyAlignment="1">
      <alignment horizontal="center" vertical="top" wrapText="1" readingOrder="1"/>
    </xf>
    <xf numFmtId="212" fontId="57" fillId="0" borderId="63" xfId="0" applyNumberFormat="1" applyFont="1" applyFill="1" applyBorder="1" applyAlignment="1">
      <alignment horizontal="center" vertical="top" wrapText="1" readingOrder="1"/>
    </xf>
    <xf numFmtId="0" fontId="57" fillId="0" borderId="41" xfId="0" applyNumberFormat="1" applyFont="1" applyFill="1" applyBorder="1" applyAlignment="1">
      <alignment horizontal="left" vertical="top" wrapText="1" readingOrder="1"/>
    </xf>
    <xf numFmtId="0" fontId="57" fillId="0" borderId="51" xfId="0" applyNumberFormat="1" applyFont="1" applyFill="1" applyBorder="1" applyAlignment="1">
      <alignment horizontal="left" vertical="top" wrapText="1" readingOrder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view="pageBreakPreview" zoomScaleSheetLayoutView="100" zoomScalePageLayoutView="0" workbookViewId="0" topLeftCell="A1">
      <selection activeCell="B13" sqref="B13"/>
    </sheetView>
  </sheetViews>
  <sheetFormatPr defaultColWidth="9.7109375" defaultRowHeight="12.75"/>
  <cols>
    <col min="1" max="1" width="1.28515625" style="11" customWidth="1"/>
    <col min="2" max="2" width="36.28125" style="78" customWidth="1"/>
    <col min="3" max="3" width="13.140625" style="79" customWidth="1"/>
    <col min="4" max="4" width="15.8515625" style="3" customWidth="1"/>
    <col min="5" max="5" width="17.421875" style="80" customWidth="1"/>
    <col min="6" max="16384" width="9.7109375" style="11" customWidth="1"/>
  </cols>
  <sheetData>
    <row r="1" spans="1:5" s="3" customFormat="1" ht="18.75" customHeight="1">
      <c r="A1" s="118" t="s">
        <v>71</v>
      </c>
      <c r="B1" s="118"/>
      <c r="C1" s="118"/>
      <c r="D1" s="118"/>
      <c r="E1" s="2"/>
    </row>
    <row r="2" spans="1:5" s="3" customFormat="1" ht="18.75" customHeight="1">
      <c r="A2" s="118" t="s">
        <v>70</v>
      </c>
      <c r="B2" s="118"/>
      <c r="C2" s="118"/>
      <c r="D2" s="118"/>
      <c r="E2" s="2"/>
    </row>
    <row r="3" spans="1:5" s="3" customFormat="1" ht="18.75" customHeight="1">
      <c r="A3" s="119" t="s">
        <v>93</v>
      </c>
      <c r="B3" s="119"/>
      <c r="C3" s="119"/>
      <c r="D3" s="119"/>
      <c r="E3" s="4" t="s">
        <v>89</v>
      </c>
    </row>
    <row r="4" spans="1:5" s="3" customFormat="1" ht="18.75" customHeight="1">
      <c r="A4" s="1"/>
      <c r="B4" s="1"/>
      <c r="C4" s="4"/>
      <c r="D4" s="4"/>
      <c r="E4" s="1"/>
    </row>
    <row r="5" spans="1:5" s="3" customFormat="1" ht="34.5" customHeight="1">
      <c r="A5" s="132" t="s">
        <v>10</v>
      </c>
      <c r="B5" s="134"/>
      <c r="C5" s="5" t="s">
        <v>5</v>
      </c>
      <c r="D5" s="5" t="s">
        <v>6</v>
      </c>
      <c r="E5" s="6" t="s">
        <v>72</v>
      </c>
    </row>
    <row r="6" spans="1:5" ht="19.5">
      <c r="A6" s="7" t="s">
        <v>12</v>
      </c>
      <c r="B6" s="8"/>
      <c r="C6" s="9"/>
      <c r="D6" s="9"/>
      <c r="E6" s="10"/>
    </row>
    <row r="7" spans="1:5" ht="18.75" customHeight="1">
      <c r="A7" s="126" t="s">
        <v>13</v>
      </c>
      <c r="B7" s="127"/>
      <c r="C7" s="12"/>
      <c r="D7" s="12"/>
      <c r="E7" s="13"/>
    </row>
    <row r="8" spans="1:5" ht="19.5">
      <c r="A8" s="14"/>
      <c r="B8" s="15" t="s">
        <v>14</v>
      </c>
      <c r="C8" s="16">
        <v>411001</v>
      </c>
      <c r="D8" s="17">
        <v>2000000</v>
      </c>
      <c r="E8" s="18">
        <v>40979.92</v>
      </c>
    </row>
    <row r="9" spans="1:5" ht="19.5">
      <c r="A9" s="14"/>
      <c r="B9" s="15" t="s">
        <v>15</v>
      </c>
      <c r="C9" s="16">
        <v>411002</v>
      </c>
      <c r="D9" s="17">
        <v>180000</v>
      </c>
      <c r="E9" s="18">
        <v>27700.55</v>
      </c>
    </row>
    <row r="10" spans="1:5" ht="20.25" thickBot="1">
      <c r="A10" s="14"/>
      <c r="B10" s="15" t="s">
        <v>16</v>
      </c>
      <c r="C10" s="16">
        <v>411003</v>
      </c>
      <c r="D10" s="17">
        <v>40000</v>
      </c>
      <c r="E10" s="18">
        <v>5700</v>
      </c>
    </row>
    <row r="11" spans="1:5" ht="20.25" thickBot="1">
      <c r="A11" s="19"/>
      <c r="B11" s="20" t="s">
        <v>17</v>
      </c>
      <c r="C11" s="21"/>
      <c r="D11" s="22">
        <f>SUM(D8:D10)</f>
        <v>2220000</v>
      </c>
      <c r="E11" s="23">
        <f>SUM(E8:E10)</f>
        <v>74380.47</v>
      </c>
    </row>
    <row r="12" spans="1:5" ht="18.75" customHeight="1">
      <c r="A12" s="122" t="s">
        <v>18</v>
      </c>
      <c r="B12" s="123"/>
      <c r="C12" s="24"/>
      <c r="D12" s="25"/>
      <c r="E12" s="26"/>
    </row>
    <row r="13" spans="1:5" ht="19.5">
      <c r="A13" s="14"/>
      <c r="B13" s="15" t="s">
        <v>19</v>
      </c>
      <c r="C13" s="16">
        <v>412106</v>
      </c>
      <c r="D13" s="17">
        <v>30000</v>
      </c>
      <c r="E13" s="18">
        <v>537.3</v>
      </c>
    </row>
    <row r="14" spans="1:5" ht="19.5">
      <c r="A14" s="27"/>
      <c r="B14" s="28" t="s">
        <v>20</v>
      </c>
      <c r="C14" s="29">
        <v>412107</v>
      </c>
      <c r="D14" s="30">
        <v>250000</v>
      </c>
      <c r="E14" s="18">
        <v>58060</v>
      </c>
    </row>
    <row r="15" spans="1:5" ht="19.5">
      <c r="A15" s="14"/>
      <c r="B15" s="15" t="s">
        <v>21</v>
      </c>
      <c r="C15" s="16">
        <v>412112</v>
      </c>
      <c r="D15" s="17">
        <v>2000</v>
      </c>
      <c r="E15" s="18" t="s">
        <v>73</v>
      </c>
    </row>
    <row r="16" spans="1:5" ht="19.5">
      <c r="A16" s="27"/>
      <c r="B16" s="28" t="s">
        <v>22</v>
      </c>
      <c r="C16" s="29">
        <v>412128</v>
      </c>
      <c r="D16" s="31">
        <v>1000</v>
      </c>
      <c r="E16" s="18">
        <v>150</v>
      </c>
    </row>
    <row r="17" spans="1:5" ht="19.5">
      <c r="A17" s="14"/>
      <c r="B17" s="15" t="s">
        <v>23</v>
      </c>
      <c r="C17" s="16">
        <v>412202</v>
      </c>
      <c r="D17" s="32">
        <v>1000</v>
      </c>
      <c r="E17" s="18" t="s">
        <v>73</v>
      </c>
    </row>
    <row r="18" spans="1:5" ht="19.5">
      <c r="A18" s="33"/>
      <c r="B18" s="34" t="s">
        <v>24</v>
      </c>
      <c r="C18" s="35">
        <v>412210</v>
      </c>
      <c r="D18" s="36">
        <v>2000</v>
      </c>
      <c r="E18" s="18">
        <v>1445.3</v>
      </c>
    </row>
    <row r="19" spans="1:5" ht="39">
      <c r="A19" s="14"/>
      <c r="B19" s="15" t="s">
        <v>25</v>
      </c>
      <c r="C19" s="37">
        <v>412303</v>
      </c>
      <c r="D19" s="17">
        <v>10000</v>
      </c>
      <c r="E19" s="18" t="s">
        <v>73</v>
      </c>
    </row>
    <row r="20" spans="1:5" ht="39">
      <c r="A20" s="14"/>
      <c r="B20" s="15" t="s">
        <v>26</v>
      </c>
      <c r="C20" s="37">
        <v>412304</v>
      </c>
      <c r="D20" s="17">
        <v>10000</v>
      </c>
      <c r="E20" s="18" t="s">
        <v>73</v>
      </c>
    </row>
    <row r="21" spans="1:5" ht="19.5">
      <c r="A21" s="14"/>
      <c r="B21" s="15" t="s">
        <v>27</v>
      </c>
      <c r="C21" s="16">
        <v>412306</v>
      </c>
      <c r="D21" s="38">
        <v>3000</v>
      </c>
      <c r="E21" s="18" t="s">
        <v>73</v>
      </c>
    </row>
    <row r="22" spans="1:5" ht="19.5">
      <c r="A22" s="14"/>
      <c r="B22" s="15" t="s">
        <v>28</v>
      </c>
      <c r="C22" s="16">
        <v>412307</v>
      </c>
      <c r="D22" s="38">
        <v>1000</v>
      </c>
      <c r="E22" s="18">
        <v>80</v>
      </c>
    </row>
    <row r="23" spans="1:5" ht="19.5">
      <c r="A23" s="14"/>
      <c r="B23" s="15" t="s">
        <v>29</v>
      </c>
      <c r="C23" s="16">
        <v>412308</v>
      </c>
      <c r="D23" s="37">
        <v>1000</v>
      </c>
      <c r="E23" s="18">
        <v>565</v>
      </c>
    </row>
    <row r="24" spans="1:5" ht="19.5">
      <c r="A24" s="27"/>
      <c r="B24" s="28" t="s">
        <v>30</v>
      </c>
      <c r="C24" s="29">
        <v>412399</v>
      </c>
      <c r="D24" s="30">
        <v>1000</v>
      </c>
      <c r="E24" s="18">
        <v>40</v>
      </c>
    </row>
    <row r="25" spans="1:5" ht="20.25" thickBot="1">
      <c r="A25" s="27"/>
      <c r="B25" s="28" t="s">
        <v>31</v>
      </c>
      <c r="C25" s="29"/>
      <c r="D25" s="30" t="s">
        <v>73</v>
      </c>
      <c r="E25" s="39">
        <v>5214</v>
      </c>
    </row>
    <row r="26" spans="1:5" ht="19.5" customHeight="1" thickBot="1">
      <c r="A26" s="120" t="s">
        <v>32</v>
      </c>
      <c r="B26" s="121"/>
      <c r="C26" s="21"/>
      <c r="D26" s="22">
        <f>SUM(D13:D25)</f>
        <v>312000</v>
      </c>
      <c r="E26" s="23">
        <f>SUM(E13:E25)</f>
        <v>66091.6</v>
      </c>
    </row>
    <row r="27" spans="1:5" ht="19.5">
      <c r="A27" s="142" t="s">
        <v>33</v>
      </c>
      <c r="B27" s="143"/>
      <c r="C27" s="24"/>
      <c r="D27" s="25"/>
      <c r="E27" s="40"/>
    </row>
    <row r="28" spans="1:5" ht="19.5">
      <c r="A28" s="27"/>
      <c r="B28" s="28" t="s">
        <v>34</v>
      </c>
      <c r="C28" s="29">
        <v>413003</v>
      </c>
      <c r="D28" s="30">
        <v>100000</v>
      </c>
      <c r="E28" s="18">
        <v>9060.26</v>
      </c>
    </row>
    <row r="29" spans="1:5" ht="19.5">
      <c r="A29" s="27"/>
      <c r="B29" s="28" t="s">
        <v>35</v>
      </c>
      <c r="C29" s="29">
        <v>413003</v>
      </c>
      <c r="D29" s="30" t="s">
        <v>73</v>
      </c>
      <c r="E29" s="18" t="s">
        <v>73</v>
      </c>
    </row>
    <row r="30" spans="1:5" ht="20.25" thickBot="1">
      <c r="A30" s="27"/>
      <c r="B30" s="28" t="s">
        <v>90</v>
      </c>
      <c r="C30" s="29">
        <v>413003</v>
      </c>
      <c r="D30" s="30"/>
      <c r="E30" s="39">
        <v>49375</v>
      </c>
    </row>
    <row r="31" spans="1:5" ht="20.25" thickBot="1">
      <c r="A31" s="19"/>
      <c r="B31" s="41" t="s">
        <v>36</v>
      </c>
      <c r="C31" s="21"/>
      <c r="D31" s="42">
        <f>SUM(D28:D28)</f>
        <v>100000</v>
      </c>
      <c r="E31" s="23">
        <f>SUM(E28:E30)</f>
        <v>58435.26</v>
      </c>
    </row>
    <row r="32" spans="1:5" ht="18.75" customHeight="1">
      <c r="A32" s="122" t="s">
        <v>37</v>
      </c>
      <c r="B32" s="123"/>
      <c r="C32" s="24"/>
      <c r="D32" s="25"/>
      <c r="E32" s="26"/>
    </row>
    <row r="33" spans="1:5" ht="18.75" customHeight="1" thickBot="1">
      <c r="A33" s="27"/>
      <c r="B33" s="28" t="s">
        <v>8</v>
      </c>
      <c r="C33" s="29">
        <v>414006</v>
      </c>
      <c r="D33" s="39">
        <v>20000</v>
      </c>
      <c r="E33" s="18">
        <v>3820</v>
      </c>
    </row>
    <row r="34" spans="1:5" ht="21.75" customHeight="1" thickBot="1">
      <c r="A34" s="124" t="s">
        <v>38</v>
      </c>
      <c r="B34" s="125"/>
      <c r="C34" s="43"/>
      <c r="D34" s="44">
        <f>SUM(D33:D33)</f>
        <v>20000</v>
      </c>
      <c r="E34" s="23">
        <f>SUM(E33)</f>
        <v>3820</v>
      </c>
    </row>
    <row r="35" spans="1:5" ht="18.75" customHeight="1">
      <c r="A35" s="126" t="s">
        <v>39</v>
      </c>
      <c r="B35" s="127"/>
      <c r="C35" s="12"/>
      <c r="D35" s="45"/>
      <c r="E35" s="46"/>
    </row>
    <row r="36" spans="1:5" ht="18.75" customHeight="1">
      <c r="A36" s="14"/>
      <c r="B36" s="15" t="s">
        <v>40</v>
      </c>
      <c r="C36" s="16">
        <v>415004</v>
      </c>
      <c r="D36" s="17">
        <v>100000</v>
      </c>
      <c r="E36" s="18">
        <v>12000</v>
      </c>
    </row>
    <row r="37" spans="1:5" ht="20.25" thickBot="1">
      <c r="A37" s="27"/>
      <c r="B37" s="28" t="s">
        <v>41</v>
      </c>
      <c r="C37" s="29">
        <v>415999</v>
      </c>
      <c r="D37" s="30" t="s">
        <v>73</v>
      </c>
      <c r="E37" s="18">
        <v>100</v>
      </c>
    </row>
    <row r="38" spans="1:5" ht="19.5" customHeight="1">
      <c r="A38" s="47"/>
      <c r="B38" s="48" t="s">
        <v>42</v>
      </c>
      <c r="C38" s="49"/>
      <c r="D38" s="50">
        <f>SUM(D36:D37)</f>
        <v>100000</v>
      </c>
      <c r="E38" s="51">
        <f>SUM(E36:E37)</f>
        <v>12100</v>
      </c>
    </row>
    <row r="39" spans="1:5" ht="19.5">
      <c r="A39" s="128" t="s">
        <v>43</v>
      </c>
      <c r="B39" s="129"/>
      <c r="C39" s="43"/>
      <c r="D39" s="52">
        <f>D11+D26+D31+D34+D38</f>
        <v>2752000</v>
      </c>
      <c r="E39" s="53">
        <f>E11+E26+E31+E34+E38</f>
        <v>214827.33000000002</v>
      </c>
    </row>
    <row r="40" spans="1:5" ht="19.5">
      <c r="A40" s="54"/>
      <c r="B40" s="54"/>
      <c r="C40" s="4"/>
      <c r="D40" s="55"/>
      <c r="E40" s="56"/>
    </row>
    <row r="41" spans="1:5" s="57" customFormat="1" ht="19.5">
      <c r="A41" s="54"/>
      <c r="B41" s="54"/>
      <c r="C41" s="4"/>
      <c r="D41" s="55"/>
      <c r="E41" s="56"/>
    </row>
    <row r="42" spans="1:5" s="57" customFormat="1" ht="19.5" customHeight="1">
      <c r="A42" s="118" t="s">
        <v>71</v>
      </c>
      <c r="B42" s="118"/>
      <c r="C42" s="118"/>
      <c r="D42" s="118"/>
      <c r="E42" s="2"/>
    </row>
    <row r="43" spans="1:5" s="57" customFormat="1" ht="19.5" customHeight="1">
      <c r="A43" s="118" t="s">
        <v>70</v>
      </c>
      <c r="B43" s="118"/>
      <c r="C43" s="118"/>
      <c r="D43" s="118"/>
      <c r="E43" s="2"/>
    </row>
    <row r="44" spans="1:5" s="57" customFormat="1" ht="19.5" customHeight="1">
      <c r="A44" s="119" t="s">
        <v>93</v>
      </c>
      <c r="B44" s="119"/>
      <c r="C44" s="119"/>
      <c r="D44" s="119"/>
      <c r="E44" s="4" t="s">
        <v>89</v>
      </c>
    </row>
    <row r="45" spans="1:5" s="57" customFormat="1" ht="19.5">
      <c r="A45" s="54"/>
      <c r="B45" s="54"/>
      <c r="C45" s="4"/>
      <c r="D45" s="55"/>
      <c r="E45" s="56"/>
    </row>
    <row r="46" spans="1:5" ht="19.5">
      <c r="A46" s="141" t="s">
        <v>10</v>
      </c>
      <c r="B46" s="141"/>
      <c r="C46" s="5" t="s">
        <v>5</v>
      </c>
      <c r="D46" s="5" t="s">
        <v>6</v>
      </c>
      <c r="E46" s="6" t="s">
        <v>11</v>
      </c>
    </row>
    <row r="47" spans="1:5" ht="18.75" customHeight="1">
      <c r="A47" s="135" t="s">
        <v>44</v>
      </c>
      <c r="B47" s="136"/>
      <c r="C47" s="12"/>
      <c r="D47" s="58"/>
      <c r="E47" s="58"/>
    </row>
    <row r="48" spans="1:5" ht="18.75" customHeight="1">
      <c r="A48" s="137" t="s">
        <v>45</v>
      </c>
      <c r="B48" s="138"/>
      <c r="C48" s="59"/>
      <c r="D48" s="60"/>
      <c r="E48" s="18"/>
    </row>
    <row r="49" spans="1:5" ht="18.75" customHeight="1">
      <c r="A49" s="14"/>
      <c r="B49" s="15" t="s">
        <v>46</v>
      </c>
      <c r="C49" s="16">
        <v>421001</v>
      </c>
      <c r="D49" s="17">
        <v>50000</v>
      </c>
      <c r="E49" s="18">
        <v>241099.23</v>
      </c>
    </row>
    <row r="50" spans="1:5" ht="18.75" customHeight="1">
      <c r="A50" s="14"/>
      <c r="B50" s="15" t="s">
        <v>47</v>
      </c>
      <c r="C50" s="16">
        <v>421002</v>
      </c>
      <c r="D50" s="17">
        <v>7000000</v>
      </c>
      <c r="E50" s="18">
        <v>2381473.62</v>
      </c>
    </row>
    <row r="51" spans="1:5" ht="18.75" customHeight="1">
      <c r="A51" s="14"/>
      <c r="B51" s="15" t="s">
        <v>48</v>
      </c>
      <c r="C51" s="16">
        <v>421004</v>
      </c>
      <c r="D51" s="17">
        <v>1500000</v>
      </c>
      <c r="E51" s="18">
        <v>412521.58</v>
      </c>
    </row>
    <row r="52" spans="1:5" ht="18.75" customHeight="1">
      <c r="A52" s="14"/>
      <c r="B52" s="15" t="s">
        <v>49</v>
      </c>
      <c r="C52" s="16">
        <v>421005</v>
      </c>
      <c r="D52" s="17">
        <v>200000</v>
      </c>
      <c r="E52" s="18">
        <v>9379.71</v>
      </c>
    </row>
    <row r="53" spans="1:5" ht="18.75" customHeight="1">
      <c r="A53" s="14"/>
      <c r="B53" s="15" t="s">
        <v>50</v>
      </c>
      <c r="C53" s="16">
        <v>421006</v>
      </c>
      <c r="D53" s="17">
        <v>600000</v>
      </c>
      <c r="E53" s="18" t="s">
        <v>73</v>
      </c>
    </row>
    <row r="54" spans="1:5" ht="18.75" customHeight="1">
      <c r="A54" s="14"/>
      <c r="B54" s="15" t="s">
        <v>51</v>
      </c>
      <c r="C54" s="16">
        <v>421007</v>
      </c>
      <c r="D54" s="17">
        <v>1500000</v>
      </c>
      <c r="E54" s="18">
        <v>792400.99</v>
      </c>
    </row>
    <row r="55" spans="1:5" ht="18.75" customHeight="1">
      <c r="A55" s="14"/>
      <c r="B55" s="15" t="s">
        <v>52</v>
      </c>
      <c r="C55" s="16">
        <v>421012</v>
      </c>
      <c r="D55" s="17">
        <v>50000</v>
      </c>
      <c r="E55" s="18">
        <v>9854.87</v>
      </c>
    </row>
    <row r="56" spans="1:5" ht="18.75" customHeight="1">
      <c r="A56" s="14"/>
      <c r="B56" s="15" t="s">
        <v>53</v>
      </c>
      <c r="C56" s="16">
        <v>421013</v>
      </c>
      <c r="D56" s="17">
        <v>30000</v>
      </c>
      <c r="E56" s="18">
        <v>5042.69</v>
      </c>
    </row>
    <row r="57" spans="1:5" ht="18.75" customHeight="1" thickBot="1">
      <c r="A57" s="27"/>
      <c r="B57" s="28" t="s">
        <v>54</v>
      </c>
      <c r="C57" s="29">
        <v>421015</v>
      </c>
      <c r="D57" s="30">
        <v>13818000</v>
      </c>
      <c r="E57" s="18">
        <v>1100554</v>
      </c>
    </row>
    <row r="58" spans="1:14" ht="24" customHeight="1" thickBot="1">
      <c r="A58" s="19"/>
      <c r="B58" s="41" t="s">
        <v>55</v>
      </c>
      <c r="C58" s="21"/>
      <c r="D58" s="22">
        <f>SUM(D49:D57)</f>
        <v>24748000</v>
      </c>
      <c r="E58" s="23">
        <f>SUM(E49:E57)</f>
        <v>4952326.6899999995</v>
      </c>
      <c r="N58" s="57"/>
    </row>
    <row r="59" spans="1:14" ht="18.75" customHeight="1">
      <c r="A59" s="139" t="s">
        <v>7</v>
      </c>
      <c r="B59" s="140"/>
      <c r="C59" s="24"/>
      <c r="D59" s="25"/>
      <c r="E59" s="26"/>
      <c r="N59" s="57"/>
    </row>
    <row r="60" spans="1:14" ht="18.75" customHeight="1">
      <c r="A60" s="137" t="s">
        <v>56</v>
      </c>
      <c r="B60" s="138"/>
      <c r="C60" s="59"/>
      <c r="D60" s="60">
        <v>12500000</v>
      </c>
      <c r="E60" s="18"/>
      <c r="N60" s="57"/>
    </row>
    <row r="61" spans="1:14" ht="18.75" customHeight="1">
      <c r="A61" s="14"/>
      <c r="B61" s="15" t="s">
        <v>57</v>
      </c>
      <c r="C61" s="16">
        <v>431002</v>
      </c>
      <c r="D61" s="60"/>
      <c r="E61" s="18" t="s">
        <v>73</v>
      </c>
      <c r="N61" s="57"/>
    </row>
    <row r="62" spans="1:14" ht="18.75" customHeight="1">
      <c r="A62" s="14"/>
      <c r="B62" s="15" t="s">
        <v>58</v>
      </c>
      <c r="C62" s="16">
        <v>431002</v>
      </c>
      <c r="D62" s="17"/>
      <c r="E62" s="18">
        <v>194972</v>
      </c>
      <c r="N62" s="57"/>
    </row>
    <row r="63" spans="1:14" ht="18.75" customHeight="1">
      <c r="A63" s="14"/>
      <c r="B63" s="15" t="s">
        <v>59</v>
      </c>
      <c r="C63" s="16">
        <v>431002</v>
      </c>
      <c r="D63" s="17"/>
      <c r="E63" s="18">
        <v>412700</v>
      </c>
      <c r="N63" s="57"/>
    </row>
    <row r="64" spans="1:14" ht="18.75" customHeight="1">
      <c r="A64" s="14"/>
      <c r="B64" s="15" t="s">
        <v>64</v>
      </c>
      <c r="C64" s="16">
        <v>431002</v>
      </c>
      <c r="D64" s="17"/>
      <c r="E64" s="18" t="s">
        <v>73</v>
      </c>
      <c r="N64" s="57"/>
    </row>
    <row r="65" spans="1:14" ht="18.75" customHeight="1">
      <c r="A65" s="14"/>
      <c r="B65" s="15" t="s">
        <v>68</v>
      </c>
      <c r="C65" s="16">
        <v>431002</v>
      </c>
      <c r="D65" s="17"/>
      <c r="E65" s="18" t="s">
        <v>73</v>
      </c>
      <c r="N65" s="57"/>
    </row>
    <row r="66" spans="1:14" ht="18.75" customHeight="1">
      <c r="A66" s="14"/>
      <c r="B66" s="61" t="s">
        <v>60</v>
      </c>
      <c r="C66" s="16">
        <v>431002</v>
      </c>
      <c r="D66" s="17"/>
      <c r="E66" s="18" t="s">
        <v>73</v>
      </c>
      <c r="N66" s="62"/>
    </row>
    <row r="67" spans="1:14" ht="18.75" customHeight="1">
      <c r="A67" s="14"/>
      <c r="B67" s="61" t="s">
        <v>65</v>
      </c>
      <c r="C67" s="16">
        <v>431002</v>
      </c>
      <c r="D67" s="17"/>
      <c r="E67" s="18" t="s">
        <v>73</v>
      </c>
      <c r="N67" s="62"/>
    </row>
    <row r="68" spans="1:14" ht="18.75" customHeight="1">
      <c r="A68" s="14"/>
      <c r="B68" s="61" t="s">
        <v>69</v>
      </c>
      <c r="C68" s="16">
        <v>431002</v>
      </c>
      <c r="D68" s="17"/>
      <c r="E68" s="18" t="s">
        <v>73</v>
      </c>
      <c r="N68" s="62"/>
    </row>
    <row r="69" spans="1:5" ht="18.75" customHeight="1">
      <c r="A69" s="14"/>
      <c r="B69" s="15" t="s">
        <v>61</v>
      </c>
      <c r="C69" s="16">
        <v>431002</v>
      </c>
      <c r="D69" s="17"/>
      <c r="E69" s="18">
        <v>19500</v>
      </c>
    </row>
    <row r="70" spans="1:5" ht="18.75" customHeight="1">
      <c r="A70" s="27"/>
      <c r="B70" s="28" t="s">
        <v>91</v>
      </c>
      <c r="C70" s="29">
        <v>441000</v>
      </c>
      <c r="D70" s="30"/>
      <c r="E70" s="39">
        <v>180000</v>
      </c>
    </row>
    <row r="71" spans="1:5" ht="18.75" customHeight="1" thickBot="1">
      <c r="A71" s="27"/>
      <c r="B71" s="28" t="s">
        <v>92</v>
      </c>
      <c r="C71" s="29">
        <v>441000</v>
      </c>
      <c r="D71" s="30"/>
      <c r="E71" s="39">
        <v>18180</v>
      </c>
    </row>
    <row r="72" spans="1:5" ht="22.5" customHeight="1" thickBot="1">
      <c r="A72" s="19"/>
      <c r="B72" s="41" t="s">
        <v>62</v>
      </c>
      <c r="C72" s="21"/>
      <c r="D72" s="42">
        <f>SUM(D60:D69)</f>
        <v>12500000</v>
      </c>
      <c r="E72" s="23">
        <f>SUM(E62:E71)</f>
        <v>825352</v>
      </c>
    </row>
    <row r="73" spans="1:5" ht="18.75" customHeight="1">
      <c r="A73" s="130" t="s">
        <v>63</v>
      </c>
      <c r="B73" s="131"/>
      <c r="C73" s="63"/>
      <c r="D73" s="58"/>
      <c r="E73" s="46"/>
    </row>
    <row r="74" spans="1:5" ht="18.75" customHeight="1">
      <c r="A74" s="130" t="s">
        <v>66</v>
      </c>
      <c r="B74" s="131"/>
      <c r="C74" s="16">
        <v>441000</v>
      </c>
      <c r="D74" s="64"/>
      <c r="E74" s="18"/>
    </row>
    <row r="75" spans="1:5" ht="18.75" customHeight="1">
      <c r="A75" s="65"/>
      <c r="B75" s="15"/>
      <c r="C75" s="16"/>
      <c r="D75" s="64"/>
      <c r="E75" s="18"/>
    </row>
    <row r="76" spans="1:5" ht="18.75" customHeight="1">
      <c r="A76" s="65"/>
      <c r="B76" s="15"/>
      <c r="C76" s="16"/>
      <c r="D76" s="64"/>
      <c r="E76" s="18"/>
    </row>
    <row r="77" spans="1:5" ht="18.75" customHeight="1" thickBot="1">
      <c r="A77" s="66"/>
      <c r="B77" s="67"/>
      <c r="C77" s="16"/>
      <c r="D77" s="68"/>
      <c r="E77" s="18"/>
    </row>
    <row r="78" spans="1:5" ht="23.25" customHeight="1" thickBot="1">
      <c r="A78" s="120" t="s">
        <v>67</v>
      </c>
      <c r="B78" s="121"/>
      <c r="C78" s="21"/>
      <c r="D78" s="42">
        <f>SUM(D74:D77)</f>
        <v>0</v>
      </c>
      <c r="E78" s="23">
        <f>SUM(E75:E77)</f>
        <v>0</v>
      </c>
    </row>
    <row r="79" spans="1:5" ht="24.75" customHeight="1" thickBot="1">
      <c r="A79" s="130"/>
      <c r="B79" s="131"/>
      <c r="C79" s="69"/>
      <c r="D79" s="42"/>
      <c r="E79" s="23"/>
    </row>
    <row r="80" spans="1:5" ht="18.75" customHeight="1" thickBot="1">
      <c r="A80" s="70"/>
      <c r="B80" s="71"/>
      <c r="C80" s="69"/>
      <c r="D80" s="42"/>
      <c r="E80" s="23"/>
    </row>
    <row r="81" spans="1:5" ht="18.75" customHeight="1">
      <c r="A81" s="72"/>
      <c r="B81" s="73"/>
      <c r="C81" s="74"/>
      <c r="D81" s="75"/>
      <c r="E81" s="51"/>
    </row>
    <row r="82" spans="1:5" ht="28.5" customHeight="1" thickBot="1">
      <c r="A82" s="132" t="s">
        <v>9</v>
      </c>
      <c r="B82" s="133"/>
      <c r="C82" s="134"/>
      <c r="D82" s="76">
        <f>D39+D58+D72+D78</f>
        <v>40000000</v>
      </c>
      <c r="E82" s="77">
        <f>E39+E58+E72</f>
        <v>5992506.02</v>
      </c>
    </row>
    <row r="83" ht="20.25" thickTop="1"/>
  </sheetData>
  <sheetProtection/>
  <mergeCells count="25">
    <mergeCell ref="A46:B46"/>
    <mergeCell ref="A44:D44"/>
    <mergeCell ref="A26:B26"/>
    <mergeCell ref="A5:B5"/>
    <mergeCell ref="A7:B7"/>
    <mergeCell ref="A12:B12"/>
    <mergeCell ref="A27:B27"/>
    <mergeCell ref="A79:B79"/>
    <mergeCell ref="A82:C82"/>
    <mergeCell ref="A47:B47"/>
    <mergeCell ref="A48:B48"/>
    <mergeCell ref="A59:B59"/>
    <mergeCell ref="A60:B60"/>
    <mergeCell ref="A73:B73"/>
    <mergeCell ref="A74:B74"/>
    <mergeCell ref="A1:D1"/>
    <mergeCell ref="A2:D2"/>
    <mergeCell ref="A3:D3"/>
    <mergeCell ref="A42:D42"/>
    <mergeCell ref="A43:D43"/>
    <mergeCell ref="A78:B78"/>
    <mergeCell ref="A32:B32"/>
    <mergeCell ref="A34:B34"/>
    <mergeCell ref="A35:B35"/>
    <mergeCell ref="A39:B39"/>
  </mergeCells>
  <printOptions verticalCentered="1"/>
  <pageMargins left="0.984251968503937" right="0.5905511811023623" top="0" bottom="0.0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7"/>
  <sheetViews>
    <sheetView tabSelected="1" view="pageBreakPreview" zoomScaleSheetLayoutView="100" zoomScalePageLayoutView="0" workbookViewId="0" topLeftCell="A376">
      <selection activeCell="A308" sqref="A308:B308"/>
    </sheetView>
  </sheetViews>
  <sheetFormatPr defaultColWidth="9.140625" defaultRowHeight="12.75"/>
  <cols>
    <col min="1" max="1" width="6.57421875" style="81" customWidth="1"/>
    <col min="2" max="2" width="47.00390625" style="81" customWidth="1"/>
    <col min="3" max="3" width="14.140625" style="84" customWidth="1"/>
    <col min="4" max="4" width="14.57421875" style="84" customWidth="1"/>
    <col min="5" max="5" width="13.28125" style="84" customWidth="1"/>
    <col min="6" max="6" width="14.8515625" style="84" customWidth="1"/>
    <col min="7" max="8" width="0" style="81" hidden="1" customWidth="1"/>
    <col min="9" max="9" width="11.28125" style="81" customWidth="1"/>
    <col min="10" max="10" width="0" style="81" hidden="1" customWidth="1"/>
    <col min="11" max="16384" width="9.140625" style="81" customWidth="1"/>
  </cols>
  <sheetData>
    <row r="1" spans="1:6" ht="23.25" customHeight="1">
      <c r="A1" s="177" t="s">
        <v>71</v>
      </c>
      <c r="B1" s="177"/>
      <c r="C1" s="177"/>
      <c r="D1" s="177"/>
      <c r="E1" s="177"/>
      <c r="F1" s="177"/>
    </row>
    <row r="2" spans="1:9" ht="23.25" customHeight="1">
      <c r="A2" s="177" t="s">
        <v>94</v>
      </c>
      <c r="B2" s="177"/>
      <c r="C2" s="177"/>
      <c r="D2" s="177"/>
      <c r="E2" s="177"/>
      <c r="F2" s="177"/>
      <c r="G2" s="82"/>
      <c r="H2" s="82"/>
      <c r="I2" s="82"/>
    </row>
    <row r="3" spans="1:9" ht="23.25" customHeight="1">
      <c r="A3" s="178" t="s">
        <v>307</v>
      </c>
      <c r="B3" s="178"/>
      <c r="C3" s="178"/>
      <c r="D3" s="178"/>
      <c r="E3" s="178"/>
      <c r="F3" s="178"/>
      <c r="G3" s="83"/>
      <c r="H3" s="83"/>
      <c r="I3" s="83"/>
    </row>
    <row r="4" ht="23.25" customHeight="1"/>
    <row r="5" spans="1:7" ht="65.25" customHeight="1">
      <c r="A5" s="179" t="s">
        <v>95</v>
      </c>
      <c r="B5" s="147"/>
      <c r="C5" s="85" t="s">
        <v>96</v>
      </c>
      <c r="D5" s="85" t="s">
        <v>308</v>
      </c>
      <c r="E5" s="86" t="s">
        <v>97</v>
      </c>
      <c r="F5" s="179" t="s">
        <v>98</v>
      </c>
      <c r="G5" s="147"/>
    </row>
    <row r="6" spans="1:7" ht="23.25" customHeight="1">
      <c r="A6" s="180" t="s">
        <v>99</v>
      </c>
      <c r="B6" s="181"/>
      <c r="C6" s="181"/>
      <c r="D6" s="181"/>
      <c r="E6" s="181"/>
      <c r="F6" s="182"/>
      <c r="G6" s="87"/>
    </row>
    <row r="7" spans="1:7" ht="23.25" customHeight="1">
      <c r="A7" s="172" t="s">
        <v>100</v>
      </c>
      <c r="B7" s="173"/>
      <c r="C7" s="173"/>
      <c r="D7" s="173"/>
      <c r="E7" s="173"/>
      <c r="F7" s="174"/>
      <c r="G7" s="87"/>
    </row>
    <row r="8" spans="1:7" ht="23.25" customHeight="1">
      <c r="A8" s="175" t="s">
        <v>101</v>
      </c>
      <c r="B8" s="176"/>
      <c r="C8" s="88"/>
      <c r="D8" s="88"/>
      <c r="E8" s="88"/>
      <c r="F8" s="89"/>
      <c r="G8" s="87"/>
    </row>
    <row r="9" spans="1:7" ht="23.25" customHeight="1">
      <c r="A9" s="146" t="s">
        <v>102</v>
      </c>
      <c r="B9" s="147"/>
      <c r="C9" s="90">
        <v>695520</v>
      </c>
      <c r="D9" s="90">
        <v>521640</v>
      </c>
      <c r="E9" s="90">
        <f>57960+57960+57960</f>
        <v>173880</v>
      </c>
      <c r="F9" s="91">
        <f>D9-E9</f>
        <v>347760</v>
      </c>
      <c r="G9" s="87"/>
    </row>
    <row r="10" spans="1:7" ht="23.25" customHeight="1">
      <c r="A10" s="146" t="s">
        <v>103</v>
      </c>
      <c r="B10" s="147"/>
      <c r="C10" s="90">
        <v>120000</v>
      </c>
      <c r="D10" s="90">
        <v>90000</v>
      </c>
      <c r="E10" s="91">
        <v>30000</v>
      </c>
      <c r="F10" s="91">
        <f>D10-E10</f>
        <v>60000</v>
      </c>
      <c r="G10" s="87"/>
    </row>
    <row r="11" spans="1:7" ht="23.25" customHeight="1">
      <c r="A11" s="146" t="s">
        <v>104</v>
      </c>
      <c r="B11" s="147"/>
      <c r="C11" s="90">
        <v>120000</v>
      </c>
      <c r="D11" s="90">
        <v>90000</v>
      </c>
      <c r="E11" s="90">
        <v>30000</v>
      </c>
      <c r="F11" s="91">
        <f>D11-E11</f>
        <v>60000</v>
      </c>
      <c r="G11" s="87"/>
    </row>
    <row r="12" spans="1:7" ht="23.25" customHeight="1">
      <c r="A12" s="146" t="s">
        <v>105</v>
      </c>
      <c r="B12" s="147"/>
      <c r="C12" s="90">
        <v>198720</v>
      </c>
      <c r="D12" s="90">
        <v>149040</v>
      </c>
      <c r="E12" s="90">
        <v>49680</v>
      </c>
      <c r="F12" s="91">
        <f>D12-E12</f>
        <v>99360</v>
      </c>
      <c r="G12" s="87"/>
    </row>
    <row r="13" spans="1:7" ht="23.25" customHeight="1">
      <c r="A13" s="146" t="s">
        <v>106</v>
      </c>
      <c r="B13" s="147"/>
      <c r="C13" s="109">
        <v>1490400</v>
      </c>
      <c r="D13" s="109">
        <v>1117800</v>
      </c>
      <c r="E13" s="109">
        <v>372600</v>
      </c>
      <c r="F13" s="110">
        <f>D13-E13</f>
        <v>745200</v>
      </c>
      <c r="G13" s="87"/>
    </row>
    <row r="14" spans="1:7" ht="23.25" customHeight="1">
      <c r="A14" s="148" t="s">
        <v>107</v>
      </c>
      <c r="B14" s="166"/>
      <c r="C14" s="117">
        <f>SUM(C9:C13)</f>
        <v>2624640</v>
      </c>
      <c r="D14" s="117">
        <f>SUM(D9:D13)</f>
        <v>1968480</v>
      </c>
      <c r="E14" s="117">
        <f>SUM(E9:E13)</f>
        <v>656160</v>
      </c>
      <c r="F14" s="117">
        <f>SUM(F9:F13)</f>
        <v>1312320</v>
      </c>
      <c r="G14" s="87"/>
    </row>
    <row r="15" spans="1:7" ht="23.25" customHeight="1">
      <c r="A15" s="146" t="s">
        <v>108</v>
      </c>
      <c r="B15" s="147"/>
      <c r="C15" s="115">
        <f>4501040-80000-250000-3950-16000-30000-3000-5760-21000</f>
        <v>4091330</v>
      </c>
      <c r="D15" s="115">
        <f>3782225-80000-250000-3950-16000-30000-3000-5760-21000</f>
        <v>3372515</v>
      </c>
      <c r="E15" s="115">
        <v>722959</v>
      </c>
      <c r="F15" s="116">
        <f aca="true" t="shared" si="0" ref="F15:F21">D15-E15</f>
        <v>2649556</v>
      </c>
      <c r="G15" s="87"/>
    </row>
    <row r="16" spans="1:7" ht="23.25" customHeight="1">
      <c r="A16" s="146" t="s">
        <v>74</v>
      </c>
      <c r="B16" s="147"/>
      <c r="C16" s="90">
        <v>162000</v>
      </c>
      <c r="D16" s="90">
        <v>132000</v>
      </c>
      <c r="E16" s="90">
        <v>30000</v>
      </c>
      <c r="F16" s="91">
        <f t="shared" si="0"/>
        <v>102000</v>
      </c>
      <c r="G16" s="87"/>
    </row>
    <row r="17" spans="1:7" ht="23.25" customHeight="1">
      <c r="A17" s="160" t="s">
        <v>309</v>
      </c>
      <c r="B17" s="161"/>
      <c r="C17" s="90">
        <v>16000</v>
      </c>
      <c r="D17" s="90">
        <v>16000</v>
      </c>
      <c r="E17" s="90">
        <v>5268</v>
      </c>
      <c r="F17" s="91">
        <f t="shared" si="0"/>
        <v>10732</v>
      </c>
      <c r="G17" s="87"/>
    </row>
    <row r="18" spans="1:7" ht="23.25" customHeight="1">
      <c r="A18" s="146" t="s">
        <v>75</v>
      </c>
      <c r="B18" s="147"/>
      <c r="C18" s="90">
        <v>210840</v>
      </c>
      <c r="D18" s="90">
        <v>159030</v>
      </c>
      <c r="E18" s="91">
        <v>51810</v>
      </c>
      <c r="F18" s="91">
        <f t="shared" si="0"/>
        <v>107220</v>
      </c>
      <c r="G18" s="87"/>
    </row>
    <row r="19" spans="1:7" ht="23.25" customHeight="1">
      <c r="A19" s="146" t="s">
        <v>109</v>
      </c>
      <c r="B19" s="147"/>
      <c r="C19" s="90">
        <v>625800</v>
      </c>
      <c r="D19" s="90">
        <v>471600</v>
      </c>
      <c r="E19" s="90">
        <v>154200</v>
      </c>
      <c r="F19" s="91">
        <f t="shared" si="0"/>
        <v>317400</v>
      </c>
      <c r="G19" s="87"/>
    </row>
    <row r="20" spans="1:7" ht="23.25" customHeight="1">
      <c r="A20" s="146" t="s">
        <v>110</v>
      </c>
      <c r="B20" s="147"/>
      <c r="C20" s="90">
        <v>60000</v>
      </c>
      <c r="D20" s="90">
        <v>45000</v>
      </c>
      <c r="E20" s="90">
        <v>15000</v>
      </c>
      <c r="F20" s="91">
        <f t="shared" si="0"/>
        <v>30000</v>
      </c>
      <c r="G20" s="87"/>
    </row>
    <row r="21" spans="1:7" ht="23.25" customHeight="1">
      <c r="A21" s="146" t="s">
        <v>111</v>
      </c>
      <c r="B21" s="147"/>
      <c r="C21" s="109">
        <v>84000</v>
      </c>
      <c r="D21" s="109">
        <v>63000</v>
      </c>
      <c r="E21" s="109">
        <v>21000</v>
      </c>
      <c r="F21" s="110">
        <f t="shared" si="0"/>
        <v>42000</v>
      </c>
      <c r="G21" s="87"/>
    </row>
    <row r="22" spans="1:7" ht="23.25" customHeight="1">
      <c r="A22" s="148" t="s">
        <v>112</v>
      </c>
      <c r="B22" s="166"/>
      <c r="C22" s="117">
        <f>SUM(C15:C21)</f>
        <v>5249970</v>
      </c>
      <c r="D22" s="117">
        <f>SUM(D15:D21)</f>
        <v>4259145</v>
      </c>
      <c r="E22" s="117">
        <f>SUM(E15:E21)</f>
        <v>1000237</v>
      </c>
      <c r="F22" s="117">
        <f>SUM(F15:F21)</f>
        <v>3258908</v>
      </c>
      <c r="G22" s="87"/>
    </row>
    <row r="23" spans="1:7" ht="23.25" customHeight="1">
      <c r="A23" s="154" t="s">
        <v>0</v>
      </c>
      <c r="B23" s="155"/>
      <c r="C23" s="104"/>
      <c r="D23" s="104"/>
      <c r="E23" s="105"/>
      <c r="F23" s="105"/>
      <c r="G23" s="87"/>
    </row>
    <row r="24" spans="1:7" ht="23.25" customHeight="1">
      <c r="A24" s="170" t="s">
        <v>113</v>
      </c>
      <c r="B24" s="171"/>
      <c r="C24" s="90">
        <v>350000</v>
      </c>
      <c r="D24" s="90">
        <v>343200</v>
      </c>
      <c r="E24" s="90">
        <f>10800+13250</f>
        <v>24050</v>
      </c>
      <c r="F24" s="91">
        <f>D24-E24</f>
        <v>319150</v>
      </c>
      <c r="G24" s="87"/>
    </row>
    <row r="25" spans="1:7" ht="23.25" customHeight="1">
      <c r="A25" s="146" t="s">
        <v>114</v>
      </c>
      <c r="B25" s="147"/>
      <c r="C25" s="90">
        <f>10000+30000</f>
        <v>40000</v>
      </c>
      <c r="D25" s="90">
        <f>10000+30000</f>
        <v>40000</v>
      </c>
      <c r="E25" s="90">
        <f>2100+11270+920</f>
        <v>14290</v>
      </c>
      <c r="F25" s="91">
        <f>D25-E25</f>
        <v>25710</v>
      </c>
      <c r="G25" s="87"/>
    </row>
    <row r="26" spans="1:7" ht="23.25" customHeight="1">
      <c r="A26" s="146" t="s">
        <v>80</v>
      </c>
      <c r="B26" s="147"/>
      <c r="C26" s="109">
        <v>70000</v>
      </c>
      <c r="D26" s="109">
        <v>63526</v>
      </c>
      <c r="E26" s="110">
        <v>11000</v>
      </c>
      <c r="F26" s="110">
        <f>D26-E26</f>
        <v>52526</v>
      </c>
      <c r="G26" s="87"/>
    </row>
    <row r="27" spans="1:7" ht="23.25" customHeight="1">
      <c r="A27" s="148" t="s">
        <v>115</v>
      </c>
      <c r="B27" s="166"/>
      <c r="C27" s="117">
        <f>SUM(C24:C26)</f>
        <v>460000</v>
      </c>
      <c r="D27" s="117">
        <f>SUM(D24:D26)</f>
        <v>446726</v>
      </c>
      <c r="E27" s="117">
        <f>SUM(E24:E26)</f>
        <v>49340</v>
      </c>
      <c r="F27" s="117">
        <f>D27-E27</f>
        <v>397386</v>
      </c>
      <c r="G27" s="87"/>
    </row>
    <row r="28" spans="1:7" ht="23.25" customHeight="1">
      <c r="A28" s="154" t="s">
        <v>1</v>
      </c>
      <c r="B28" s="155"/>
      <c r="C28" s="104"/>
      <c r="D28" s="104"/>
      <c r="E28" s="105"/>
      <c r="F28" s="105"/>
      <c r="G28" s="87"/>
    </row>
    <row r="29" spans="1:7" ht="23.25" customHeight="1">
      <c r="A29" s="146" t="s">
        <v>116</v>
      </c>
      <c r="B29" s="147"/>
      <c r="C29" s="90">
        <v>200000</v>
      </c>
      <c r="D29" s="90">
        <v>177240</v>
      </c>
      <c r="E29" s="90">
        <f>11730+9000+18210</f>
        <v>38940</v>
      </c>
      <c r="F29" s="91">
        <f aca="true" t="shared" si="1" ref="F29:F42">D29-E29</f>
        <v>138300</v>
      </c>
      <c r="G29" s="87"/>
    </row>
    <row r="30" spans="1:7" ht="23.25" customHeight="1">
      <c r="A30" s="160" t="s">
        <v>117</v>
      </c>
      <c r="B30" s="161"/>
      <c r="C30" s="90">
        <v>60000</v>
      </c>
      <c r="D30" s="90">
        <v>60000</v>
      </c>
      <c r="E30" s="90">
        <v>3600</v>
      </c>
      <c r="F30" s="91">
        <f t="shared" si="1"/>
        <v>56400</v>
      </c>
      <c r="G30" s="87"/>
    </row>
    <row r="31" spans="1:7" ht="23.25" customHeight="1">
      <c r="A31" s="146" t="s">
        <v>118</v>
      </c>
      <c r="B31" s="147"/>
      <c r="C31" s="90">
        <f>5000+3000</f>
        <v>8000</v>
      </c>
      <c r="D31" s="90">
        <f>3000+3000</f>
        <v>6000</v>
      </c>
      <c r="E31" s="91">
        <v>3000</v>
      </c>
      <c r="F31" s="91">
        <f>D31-E31</f>
        <v>3000</v>
      </c>
      <c r="G31" s="87"/>
    </row>
    <row r="32" spans="1:7" ht="23.25" customHeight="1">
      <c r="A32" s="146" t="s">
        <v>119</v>
      </c>
      <c r="B32" s="147"/>
      <c r="C32" s="90">
        <v>50000</v>
      </c>
      <c r="D32" s="90">
        <v>49760</v>
      </c>
      <c r="E32" s="90">
        <v>1128</v>
      </c>
      <c r="F32" s="91">
        <f t="shared" si="1"/>
        <v>48632</v>
      </c>
      <c r="G32" s="87"/>
    </row>
    <row r="33" spans="1:7" ht="23.25" customHeight="1">
      <c r="A33" s="146" t="s">
        <v>120</v>
      </c>
      <c r="B33" s="147"/>
      <c r="C33" s="90">
        <v>150000</v>
      </c>
      <c r="D33" s="90">
        <v>150000</v>
      </c>
      <c r="E33" s="90">
        <v>28500</v>
      </c>
      <c r="F33" s="91">
        <f t="shared" si="1"/>
        <v>121500</v>
      </c>
      <c r="G33" s="87"/>
    </row>
    <row r="34" spans="1:7" ht="23.25" customHeight="1">
      <c r="A34" s="146" t="s">
        <v>121</v>
      </c>
      <c r="B34" s="147"/>
      <c r="C34" s="90">
        <v>3000</v>
      </c>
      <c r="D34" s="90">
        <v>3000</v>
      </c>
      <c r="E34" s="90" t="s">
        <v>73</v>
      </c>
      <c r="F34" s="91">
        <v>3000</v>
      </c>
      <c r="G34" s="87"/>
    </row>
    <row r="35" spans="1:7" ht="23.25" customHeight="1">
      <c r="A35" s="146" t="s">
        <v>122</v>
      </c>
      <c r="B35" s="147"/>
      <c r="C35" s="90">
        <v>3000</v>
      </c>
      <c r="D35" s="90" t="s">
        <v>73</v>
      </c>
      <c r="E35" s="91" t="s">
        <v>73</v>
      </c>
      <c r="F35" s="91" t="s">
        <v>73</v>
      </c>
      <c r="G35" s="87"/>
    </row>
    <row r="36" spans="1:7" ht="23.25" customHeight="1">
      <c r="A36" s="170" t="s">
        <v>123</v>
      </c>
      <c r="B36" s="171"/>
      <c r="C36" s="90">
        <v>400000</v>
      </c>
      <c r="D36" s="90">
        <v>400000</v>
      </c>
      <c r="E36" s="90" t="s">
        <v>73</v>
      </c>
      <c r="F36" s="91">
        <v>400000</v>
      </c>
      <c r="G36" s="87"/>
    </row>
    <row r="37" spans="1:7" ht="23.25" customHeight="1">
      <c r="A37" s="146" t="s">
        <v>124</v>
      </c>
      <c r="B37" s="147"/>
      <c r="C37" s="90">
        <v>20000</v>
      </c>
      <c r="D37" s="90">
        <v>20000</v>
      </c>
      <c r="E37" s="90" t="s">
        <v>73</v>
      </c>
      <c r="F37" s="91">
        <v>20000</v>
      </c>
      <c r="G37" s="87"/>
    </row>
    <row r="38" spans="1:7" ht="23.25" customHeight="1">
      <c r="A38" s="146" t="s">
        <v>125</v>
      </c>
      <c r="B38" s="147"/>
      <c r="C38" s="90">
        <f>15000-14000</f>
        <v>1000</v>
      </c>
      <c r="D38" s="90">
        <f>15000-14000</f>
        <v>1000</v>
      </c>
      <c r="E38" s="90">
        <v>760</v>
      </c>
      <c r="F38" s="91">
        <f t="shared" si="1"/>
        <v>240</v>
      </c>
      <c r="G38" s="87"/>
    </row>
    <row r="39" spans="1:7" ht="23.25" customHeight="1">
      <c r="A39" s="146" t="s">
        <v>126</v>
      </c>
      <c r="B39" s="147"/>
      <c r="C39" s="90">
        <v>50000</v>
      </c>
      <c r="D39" s="90">
        <v>50000</v>
      </c>
      <c r="E39" s="91" t="s">
        <v>73</v>
      </c>
      <c r="F39" s="91">
        <v>50000</v>
      </c>
      <c r="G39" s="87"/>
    </row>
    <row r="40" spans="1:7" ht="49.5" customHeight="1">
      <c r="A40" s="170" t="s">
        <v>127</v>
      </c>
      <c r="B40" s="171"/>
      <c r="C40" s="90">
        <v>200000</v>
      </c>
      <c r="D40" s="90">
        <v>197000</v>
      </c>
      <c r="E40" s="90" t="s">
        <v>73</v>
      </c>
      <c r="F40" s="91">
        <v>197000</v>
      </c>
      <c r="G40" s="87"/>
    </row>
    <row r="41" spans="1:7" ht="23.25" customHeight="1">
      <c r="A41" s="146" t="s">
        <v>128</v>
      </c>
      <c r="B41" s="147"/>
      <c r="C41" s="90">
        <f>100000+80000</f>
        <v>180000</v>
      </c>
      <c r="D41" s="90">
        <f>58605.99+80000</f>
        <v>138605.99</v>
      </c>
      <c r="E41" s="90">
        <v>60350</v>
      </c>
      <c r="F41" s="91">
        <f t="shared" si="1"/>
        <v>78255.98999999999</v>
      </c>
      <c r="G41" s="87"/>
    </row>
    <row r="42" spans="1:7" ht="23.25" customHeight="1">
      <c r="A42" s="160" t="s">
        <v>311</v>
      </c>
      <c r="B42" s="161"/>
      <c r="C42" s="109">
        <f>21000+14000</f>
        <v>35000</v>
      </c>
      <c r="D42" s="109">
        <f>21000+14000</f>
        <v>35000</v>
      </c>
      <c r="E42" s="109">
        <v>26160</v>
      </c>
      <c r="F42" s="91">
        <f t="shared" si="1"/>
        <v>8840</v>
      </c>
      <c r="G42" s="87"/>
    </row>
    <row r="43" spans="1:7" ht="23.25" customHeight="1">
      <c r="A43" s="148" t="s">
        <v>129</v>
      </c>
      <c r="B43" s="166"/>
      <c r="C43" s="117">
        <f>SUM(C29:C42)</f>
        <v>1360000</v>
      </c>
      <c r="D43" s="117">
        <f>SUM(D29:D42)</f>
        <v>1287605.99</v>
      </c>
      <c r="E43" s="117">
        <f>SUM(E29:E42)</f>
        <v>162438</v>
      </c>
      <c r="F43" s="117">
        <f>SUM(F29:F42)</f>
        <v>1125167.99</v>
      </c>
      <c r="G43" s="87"/>
    </row>
    <row r="44" spans="1:7" ht="23.25" customHeight="1">
      <c r="A44" s="154" t="s">
        <v>2</v>
      </c>
      <c r="B44" s="155"/>
      <c r="C44" s="104"/>
      <c r="D44" s="104"/>
      <c r="E44" s="105"/>
      <c r="F44" s="105"/>
      <c r="G44" s="87"/>
    </row>
    <row r="45" spans="1:7" ht="23.25" customHeight="1">
      <c r="A45" s="146" t="s">
        <v>130</v>
      </c>
      <c r="B45" s="147"/>
      <c r="C45" s="90">
        <v>70000</v>
      </c>
      <c r="D45" s="90">
        <v>58450</v>
      </c>
      <c r="E45" s="90">
        <v>20271</v>
      </c>
      <c r="F45" s="91">
        <f>D45-E45</f>
        <v>38179</v>
      </c>
      <c r="G45" s="87"/>
    </row>
    <row r="46" spans="1:7" ht="23.25" customHeight="1">
      <c r="A46" s="146" t="s">
        <v>76</v>
      </c>
      <c r="B46" s="147"/>
      <c r="C46" s="90">
        <v>4000</v>
      </c>
      <c r="D46" s="90">
        <v>4000</v>
      </c>
      <c r="E46" s="90" t="s">
        <v>73</v>
      </c>
      <c r="F46" s="91">
        <v>4000</v>
      </c>
      <c r="G46" s="87"/>
    </row>
    <row r="47" spans="1:7" ht="23.25" customHeight="1">
      <c r="A47" s="146" t="s">
        <v>131</v>
      </c>
      <c r="B47" s="147"/>
      <c r="C47" s="90">
        <v>15000</v>
      </c>
      <c r="D47" s="90">
        <v>15000</v>
      </c>
      <c r="E47" s="91" t="s">
        <v>73</v>
      </c>
      <c r="F47" s="91">
        <v>15000</v>
      </c>
      <c r="G47" s="87"/>
    </row>
    <row r="48" spans="1:7" ht="23.25" customHeight="1">
      <c r="A48" s="146" t="s">
        <v>132</v>
      </c>
      <c r="B48" s="147"/>
      <c r="C48" s="90">
        <v>220000</v>
      </c>
      <c r="D48" s="90">
        <v>174250</v>
      </c>
      <c r="E48" s="90">
        <f>20980+22680+23200</f>
        <v>66860</v>
      </c>
      <c r="F48" s="91">
        <f>D48-E48</f>
        <v>107390</v>
      </c>
      <c r="G48" s="87"/>
    </row>
    <row r="49" spans="1:7" ht="23.25" customHeight="1">
      <c r="A49" s="146" t="s">
        <v>133</v>
      </c>
      <c r="B49" s="147"/>
      <c r="C49" s="109">
        <v>65000</v>
      </c>
      <c r="D49" s="109">
        <v>53270</v>
      </c>
      <c r="E49" s="109">
        <v>12810</v>
      </c>
      <c r="F49" s="110">
        <f>D49-E49</f>
        <v>40460</v>
      </c>
      <c r="G49" s="87"/>
    </row>
    <row r="50" spans="1:7" ht="23.25" customHeight="1">
      <c r="A50" s="148" t="s">
        <v>134</v>
      </c>
      <c r="B50" s="166"/>
      <c r="C50" s="117">
        <f>SUM(C45:C49)</f>
        <v>374000</v>
      </c>
      <c r="D50" s="117">
        <f>SUM(D45:D49)</f>
        <v>304970</v>
      </c>
      <c r="E50" s="117">
        <f>SUM(E45:E49)</f>
        <v>99941</v>
      </c>
      <c r="F50" s="117">
        <f>SUM(F45:F49)</f>
        <v>205029</v>
      </c>
      <c r="G50" s="87"/>
    </row>
    <row r="51" spans="1:7" ht="23.25" customHeight="1">
      <c r="A51" s="154" t="s">
        <v>3</v>
      </c>
      <c r="B51" s="155"/>
      <c r="C51" s="104"/>
      <c r="D51" s="104"/>
      <c r="E51" s="105"/>
      <c r="F51" s="105"/>
      <c r="G51" s="87"/>
    </row>
    <row r="52" spans="1:7" ht="23.25" customHeight="1">
      <c r="A52" s="146" t="s">
        <v>135</v>
      </c>
      <c r="B52" s="147"/>
      <c r="C52" s="90">
        <f>510000+250000</f>
        <v>760000</v>
      </c>
      <c r="D52" s="90">
        <f>474593.48+250000</f>
        <v>724593.48</v>
      </c>
      <c r="E52" s="90">
        <v>522212.44</v>
      </c>
      <c r="F52" s="91">
        <f>D52-E52</f>
        <v>202381.03999999998</v>
      </c>
      <c r="G52" s="87"/>
    </row>
    <row r="53" spans="1:7" ht="23.25" customHeight="1">
      <c r="A53" s="146" t="s">
        <v>136</v>
      </c>
      <c r="B53" s="147"/>
      <c r="C53" s="90">
        <v>20000</v>
      </c>
      <c r="D53" s="90">
        <v>17472.12</v>
      </c>
      <c r="E53" s="90">
        <v>1485.16</v>
      </c>
      <c r="F53" s="91">
        <f>D53-E53</f>
        <v>15986.96</v>
      </c>
      <c r="G53" s="87"/>
    </row>
    <row r="54" spans="1:7" ht="23.25" customHeight="1">
      <c r="A54" s="146" t="s">
        <v>137</v>
      </c>
      <c r="B54" s="147"/>
      <c r="C54" s="90">
        <v>12000</v>
      </c>
      <c r="D54" s="90">
        <v>8768.54</v>
      </c>
      <c r="E54" s="91">
        <v>1466.82</v>
      </c>
      <c r="F54" s="91">
        <f>D54-E54</f>
        <v>7301.720000000001</v>
      </c>
      <c r="G54" s="87"/>
    </row>
    <row r="55" spans="1:7" ht="23.25" customHeight="1">
      <c r="A55" s="146" t="s">
        <v>138</v>
      </c>
      <c r="B55" s="147"/>
      <c r="C55" s="90">
        <v>10000</v>
      </c>
      <c r="D55" s="90">
        <v>10000</v>
      </c>
      <c r="E55" s="90" t="s">
        <v>73</v>
      </c>
      <c r="F55" s="91">
        <v>10000</v>
      </c>
      <c r="G55" s="87"/>
    </row>
    <row r="56" spans="1:7" ht="23.25" customHeight="1">
      <c r="A56" s="146" t="s">
        <v>139</v>
      </c>
      <c r="B56" s="147"/>
      <c r="C56" s="109">
        <f>28800+5760</f>
        <v>34560</v>
      </c>
      <c r="D56" s="109">
        <f>23696.1+5760</f>
        <v>29456.1</v>
      </c>
      <c r="E56" s="109">
        <v>8067.8</v>
      </c>
      <c r="F56" s="110">
        <f>D56-E56</f>
        <v>21388.3</v>
      </c>
      <c r="G56" s="87"/>
    </row>
    <row r="57" spans="1:7" ht="23.25" customHeight="1">
      <c r="A57" s="148" t="s">
        <v>140</v>
      </c>
      <c r="B57" s="166"/>
      <c r="C57" s="117">
        <f>SUM(C52:C56)</f>
        <v>836560</v>
      </c>
      <c r="D57" s="117">
        <f>SUM(D52:D56)</f>
        <v>790290.24</v>
      </c>
      <c r="E57" s="117">
        <f>SUM(E52:E56)</f>
        <v>533232.22</v>
      </c>
      <c r="F57" s="117">
        <f>SUM(F52:F56)</f>
        <v>257058.01999999996</v>
      </c>
      <c r="G57" s="87"/>
    </row>
    <row r="58" spans="1:7" ht="23.25" customHeight="1">
      <c r="A58" s="154" t="s">
        <v>141</v>
      </c>
      <c r="B58" s="155"/>
      <c r="C58" s="104"/>
      <c r="D58" s="104"/>
      <c r="E58" s="105"/>
      <c r="F58" s="105"/>
      <c r="G58" s="87"/>
    </row>
    <row r="59" spans="1:7" ht="23.25" customHeight="1">
      <c r="A59" s="146" t="s">
        <v>142</v>
      </c>
      <c r="B59" s="147"/>
      <c r="C59" s="90">
        <v>15000</v>
      </c>
      <c r="D59" s="90">
        <v>15000</v>
      </c>
      <c r="E59" s="90" t="s">
        <v>73</v>
      </c>
      <c r="F59" s="91">
        <f>D59</f>
        <v>15000</v>
      </c>
      <c r="G59" s="87"/>
    </row>
    <row r="60" spans="1:7" ht="23.25" customHeight="1">
      <c r="A60" s="146" t="s">
        <v>143</v>
      </c>
      <c r="B60" s="147"/>
      <c r="C60" s="90">
        <v>12500</v>
      </c>
      <c r="D60" s="90">
        <v>12500</v>
      </c>
      <c r="E60" s="90" t="s">
        <v>73</v>
      </c>
      <c r="F60" s="91">
        <f>D60</f>
        <v>12500</v>
      </c>
      <c r="G60" s="87"/>
    </row>
    <row r="61" spans="1:7" ht="23.25" customHeight="1">
      <c r="A61" s="146" t="s">
        <v>144</v>
      </c>
      <c r="B61" s="147"/>
      <c r="C61" s="90">
        <v>74000</v>
      </c>
      <c r="D61" s="90">
        <v>74000</v>
      </c>
      <c r="E61" s="91" t="s">
        <v>73</v>
      </c>
      <c r="F61" s="91">
        <f>D61</f>
        <v>74000</v>
      </c>
      <c r="G61" s="87"/>
    </row>
    <row r="62" spans="1:7" ht="23.25" customHeight="1">
      <c r="A62" s="146" t="s">
        <v>145</v>
      </c>
      <c r="B62" s="147"/>
      <c r="C62" s="109">
        <v>100000</v>
      </c>
      <c r="D62" s="109">
        <v>100000</v>
      </c>
      <c r="E62" s="109" t="s">
        <v>73</v>
      </c>
      <c r="F62" s="110">
        <f>D62</f>
        <v>100000</v>
      </c>
      <c r="G62" s="87"/>
    </row>
    <row r="63" spans="1:7" ht="23.25" customHeight="1">
      <c r="A63" s="148" t="s">
        <v>146</v>
      </c>
      <c r="B63" s="166"/>
      <c r="C63" s="117">
        <f>SUM(C59:C62)</f>
        <v>201500</v>
      </c>
      <c r="D63" s="117">
        <f>SUM(D59:D62)</f>
        <v>201500</v>
      </c>
      <c r="E63" s="117" t="s">
        <v>73</v>
      </c>
      <c r="F63" s="117">
        <f>SUM(F59:F62)</f>
        <v>201500</v>
      </c>
      <c r="G63" s="87"/>
    </row>
    <row r="64" spans="1:7" ht="23.25" customHeight="1">
      <c r="A64" s="101"/>
      <c r="B64" s="101"/>
      <c r="C64" s="95"/>
      <c r="D64" s="95"/>
      <c r="E64" s="95"/>
      <c r="F64" s="95"/>
      <c r="G64" s="112"/>
    </row>
    <row r="65" spans="1:7" ht="23.25" customHeight="1">
      <c r="A65" s="200" t="s">
        <v>147</v>
      </c>
      <c r="B65" s="201"/>
      <c r="C65" s="115"/>
      <c r="D65" s="115"/>
      <c r="E65" s="115"/>
      <c r="F65" s="116"/>
      <c r="G65" s="87"/>
    </row>
    <row r="66" spans="1:7" ht="23.25" customHeight="1">
      <c r="A66" s="160" t="s">
        <v>148</v>
      </c>
      <c r="B66" s="161"/>
      <c r="C66" s="109">
        <v>22000</v>
      </c>
      <c r="D66" s="109">
        <v>22000</v>
      </c>
      <c r="E66" s="110" t="s">
        <v>73</v>
      </c>
      <c r="F66" s="110">
        <f>D66</f>
        <v>22000</v>
      </c>
      <c r="G66" s="87"/>
    </row>
    <row r="67" spans="1:7" ht="23.25" customHeight="1">
      <c r="A67" s="148" t="s">
        <v>149</v>
      </c>
      <c r="B67" s="166"/>
      <c r="C67" s="117">
        <f>SUM(C66)</f>
        <v>22000</v>
      </c>
      <c r="D67" s="117">
        <f>SUM(D66)</f>
        <v>22000</v>
      </c>
      <c r="E67" s="117" t="s">
        <v>73</v>
      </c>
      <c r="F67" s="117">
        <f>SUM(F66)</f>
        <v>22000</v>
      </c>
      <c r="G67" s="87"/>
    </row>
    <row r="68" spans="1:9" ht="23.25" customHeight="1" thickBot="1">
      <c r="A68" s="96"/>
      <c r="B68" s="99" t="s">
        <v>150</v>
      </c>
      <c r="C68" s="106">
        <f>C14+C22+C27+C43+C50+C57+C63+C67</f>
        <v>11128670</v>
      </c>
      <c r="D68" s="106">
        <f>D14+D22+D27+D43+D50+D57+D63+D67</f>
        <v>9280717.23</v>
      </c>
      <c r="E68" s="106">
        <f>E14+E22+E27+E43+E50+E57</f>
        <v>2501348.2199999997</v>
      </c>
      <c r="F68" s="107">
        <f>F14+F22+F27+F43+F50+F57+F63+F67</f>
        <v>6779369.01</v>
      </c>
      <c r="G68" s="87"/>
      <c r="I68" s="108"/>
    </row>
    <row r="69" spans="1:7" ht="23.25" customHeight="1" thickTop="1">
      <c r="A69" s="156" t="s">
        <v>151</v>
      </c>
      <c r="B69" s="157"/>
      <c r="C69" s="104"/>
      <c r="D69" s="104"/>
      <c r="E69" s="105"/>
      <c r="F69" s="105"/>
      <c r="G69" s="87"/>
    </row>
    <row r="70" spans="1:7" ht="23.25" customHeight="1">
      <c r="A70" s="154" t="s">
        <v>101</v>
      </c>
      <c r="B70" s="155"/>
      <c r="C70" s="92"/>
      <c r="D70" s="92"/>
      <c r="E70" s="92"/>
      <c r="F70" s="93"/>
      <c r="G70" s="87"/>
    </row>
    <row r="71" spans="1:7" ht="23.25" customHeight="1">
      <c r="A71" s="146" t="s">
        <v>108</v>
      </c>
      <c r="B71" s="147"/>
      <c r="C71" s="90">
        <v>1539740</v>
      </c>
      <c r="D71" s="90">
        <v>1223660</v>
      </c>
      <c r="E71" s="90">
        <v>316080</v>
      </c>
      <c r="F71" s="91">
        <f>D71-E71</f>
        <v>907580</v>
      </c>
      <c r="G71" s="87"/>
    </row>
    <row r="72" spans="1:7" ht="23.25" customHeight="1">
      <c r="A72" s="146" t="s">
        <v>74</v>
      </c>
      <c r="B72" s="147"/>
      <c r="C72" s="90">
        <v>60000</v>
      </c>
      <c r="D72" s="90">
        <v>45000</v>
      </c>
      <c r="E72" s="90">
        <v>15000</v>
      </c>
      <c r="F72" s="91">
        <f>D72-E72</f>
        <v>30000</v>
      </c>
      <c r="G72" s="87"/>
    </row>
    <row r="73" spans="1:7" ht="23.25" customHeight="1">
      <c r="A73" s="146" t="s">
        <v>109</v>
      </c>
      <c r="B73" s="147"/>
      <c r="C73" s="90">
        <v>138780</v>
      </c>
      <c r="D73" s="90">
        <v>104400</v>
      </c>
      <c r="E73" s="91">
        <v>34380</v>
      </c>
      <c r="F73" s="91">
        <f>D73-E73</f>
        <v>70020</v>
      </c>
      <c r="G73" s="87"/>
    </row>
    <row r="74" spans="1:7" ht="23.25" customHeight="1">
      <c r="A74" s="146" t="s">
        <v>110</v>
      </c>
      <c r="B74" s="147"/>
      <c r="C74" s="109">
        <v>24000</v>
      </c>
      <c r="D74" s="109">
        <v>18525</v>
      </c>
      <c r="E74" s="109">
        <v>5475</v>
      </c>
      <c r="F74" s="110">
        <f>D74-E74</f>
        <v>13050</v>
      </c>
      <c r="G74" s="87"/>
    </row>
    <row r="75" spans="1:7" ht="23.25" customHeight="1">
      <c r="A75" s="148" t="s">
        <v>112</v>
      </c>
      <c r="B75" s="166"/>
      <c r="C75" s="117">
        <v>1762520</v>
      </c>
      <c r="D75" s="117">
        <f>SUM(D71:D74)</f>
        <v>1391585</v>
      </c>
      <c r="E75" s="117">
        <f>SUM(E71:E74)</f>
        <v>370935</v>
      </c>
      <c r="F75" s="117">
        <f>D75-E75</f>
        <v>1020650</v>
      </c>
      <c r="G75" s="87"/>
    </row>
    <row r="76" spans="1:7" ht="23.25" customHeight="1">
      <c r="A76" s="154" t="s">
        <v>0</v>
      </c>
      <c r="B76" s="155"/>
      <c r="C76" s="104"/>
      <c r="D76" s="104"/>
      <c r="E76" s="105"/>
      <c r="F76" s="105"/>
      <c r="G76" s="87"/>
    </row>
    <row r="77" spans="1:7" ht="23.25" customHeight="1">
      <c r="A77" s="170" t="s">
        <v>113</v>
      </c>
      <c r="B77" s="171"/>
      <c r="C77" s="90">
        <v>200000</v>
      </c>
      <c r="D77" s="90">
        <v>200000</v>
      </c>
      <c r="E77" s="90" t="s">
        <v>73</v>
      </c>
      <c r="F77" s="91">
        <v>200000</v>
      </c>
      <c r="G77" s="87"/>
    </row>
    <row r="78" spans="1:7" ht="23.25" customHeight="1">
      <c r="A78" s="146" t="s">
        <v>80</v>
      </c>
      <c r="B78" s="147"/>
      <c r="C78" s="109">
        <v>50000</v>
      </c>
      <c r="D78" s="109">
        <v>45800</v>
      </c>
      <c r="E78" s="109">
        <v>14500</v>
      </c>
      <c r="F78" s="110">
        <f>D78-E78</f>
        <v>31300</v>
      </c>
      <c r="G78" s="87"/>
    </row>
    <row r="79" spans="1:7" ht="23.25" customHeight="1">
      <c r="A79" s="148" t="s">
        <v>115</v>
      </c>
      <c r="B79" s="166"/>
      <c r="C79" s="117">
        <v>250000</v>
      </c>
      <c r="D79" s="117">
        <f>SUM(D77:D78)</f>
        <v>245800</v>
      </c>
      <c r="E79" s="117">
        <f>SUM(E78)</f>
        <v>14500</v>
      </c>
      <c r="F79" s="117">
        <f>SUM(F77:F78)</f>
        <v>231300</v>
      </c>
      <c r="G79" s="87"/>
    </row>
    <row r="80" spans="1:7" ht="23.25" customHeight="1">
      <c r="A80" s="154" t="s">
        <v>1</v>
      </c>
      <c r="B80" s="155"/>
      <c r="C80" s="104"/>
      <c r="D80" s="104"/>
      <c r="E80" s="105"/>
      <c r="F80" s="105"/>
      <c r="G80" s="87"/>
    </row>
    <row r="81" spans="1:7" ht="23.25" customHeight="1">
      <c r="A81" s="146" t="s">
        <v>116</v>
      </c>
      <c r="B81" s="147"/>
      <c r="C81" s="90">
        <v>100000</v>
      </c>
      <c r="D81" s="90">
        <v>100000</v>
      </c>
      <c r="E81" s="90" t="s">
        <v>73</v>
      </c>
      <c r="F81" s="91">
        <v>100000</v>
      </c>
      <c r="G81" s="87"/>
    </row>
    <row r="82" spans="1:7" ht="23.25" customHeight="1">
      <c r="A82" s="162" t="s">
        <v>152</v>
      </c>
      <c r="B82" s="163"/>
      <c r="C82" s="90">
        <v>30000</v>
      </c>
      <c r="D82" s="90">
        <v>27300</v>
      </c>
      <c r="E82" s="90" t="s">
        <v>73</v>
      </c>
      <c r="F82" s="91">
        <f>D82</f>
        <v>27300</v>
      </c>
      <c r="G82" s="87"/>
    </row>
    <row r="83" spans="1:7" ht="23.25" customHeight="1">
      <c r="A83" s="144" t="s">
        <v>120</v>
      </c>
      <c r="B83" s="145"/>
      <c r="C83" s="90">
        <v>40000</v>
      </c>
      <c r="D83" s="90">
        <v>33550</v>
      </c>
      <c r="E83" s="91">
        <v>3900</v>
      </c>
      <c r="F83" s="91">
        <f>D83-E83</f>
        <v>29650</v>
      </c>
      <c r="G83" s="87"/>
    </row>
    <row r="84" spans="1:7" ht="23.25" customHeight="1">
      <c r="A84" s="144" t="s">
        <v>153</v>
      </c>
      <c r="B84" s="145"/>
      <c r="C84" s="90">
        <v>20000</v>
      </c>
      <c r="D84" s="90">
        <v>20000</v>
      </c>
      <c r="E84" s="90">
        <v>7500</v>
      </c>
      <c r="F84" s="91">
        <f>D84-E84</f>
        <v>12500</v>
      </c>
      <c r="G84" s="87"/>
    </row>
    <row r="85" spans="1:7" ht="23.25" customHeight="1">
      <c r="A85" s="146" t="s">
        <v>128</v>
      </c>
      <c r="B85" s="147"/>
      <c r="C85" s="109">
        <v>50000</v>
      </c>
      <c r="D85" s="109">
        <v>50000</v>
      </c>
      <c r="E85" s="109" t="s">
        <v>73</v>
      </c>
      <c r="F85" s="110">
        <v>50000</v>
      </c>
      <c r="G85" s="87"/>
    </row>
    <row r="86" spans="1:7" ht="23.25" customHeight="1">
      <c r="A86" s="148" t="s">
        <v>129</v>
      </c>
      <c r="B86" s="166"/>
      <c r="C86" s="117">
        <v>240000</v>
      </c>
      <c r="D86" s="117">
        <f>SUM(D81:D85)</f>
        <v>230850</v>
      </c>
      <c r="E86" s="117">
        <f>SUM(E83:E85)</f>
        <v>11400</v>
      </c>
      <c r="F86" s="117">
        <f>SUM(F81:F85)</f>
        <v>219450</v>
      </c>
      <c r="G86" s="87"/>
    </row>
    <row r="87" spans="1:7" ht="23.25" customHeight="1">
      <c r="A87" s="154" t="s">
        <v>2</v>
      </c>
      <c r="B87" s="155"/>
      <c r="C87" s="104"/>
      <c r="D87" s="104"/>
      <c r="E87" s="105"/>
      <c r="F87" s="105"/>
      <c r="G87" s="87"/>
    </row>
    <row r="88" spans="1:7" ht="23.25" customHeight="1">
      <c r="A88" s="146" t="s">
        <v>130</v>
      </c>
      <c r="B88" s="147"/>
      <c r="C88" s="90">
        <v>70000</v>
      </c>
      <c r="D88" s="90">
        <v>65100</v>
      </c>
      <c r="E88" s="90">
        <v>21871</v>
      </c>
      <c r="F88" s="91">
        <f>D88-E88</f>
        <v>43229</v>
      </c>
      <c r="G88" s="87"/>
    </row>
    <row r="89" spans="1:7" ht="23.25" customHeight="1">
      <c r="A89" s="146" t="s">
        <v>133</v>
      </c>
      <c r="B89" s="147"/>
      <c r="C89" s="109">
        <v>30000</v>
      </c>
      <c r="D89" s="109">
        <v>26280</v>
      </c>
      <c r="E89" s="109">
        <v>3720</v>
      </c>
      <c r="F89" s="110">
        <f>D89-E89</f>
        <v>22560</v>
      </c>
      <c r="G89" s="87"/>
    </row>
    <row r="90" spans="1:7" ht="23.25" customHeight="1">
      <c r="A90" s="148" t="s">
        <v>134</v>
      </c>
      <c r="B90" s="166"/>
      <c r="C90" s="117">
        <v>100000</v>
      </c>
      <c r="D90" s="117">
        <f>SUM(D88:D89)</f>
        <v>91380</v>
      </c>
      <c r="E90" s="117">
        <f>SUM(E88:E89)</f>
        <v>25591</v>
      </c>
      <c r="F90" s="117">
        <f>SUM(F88:F89)</f>
        <v>65789</v>
      </c>
      <c r="G90" s="87"/>
    </row>
    <row r="91" spans="1:7" ht="23.25" customHeight="1">
      <c r="A91" s="154" t="s">
        <v>3</v>
      </c>
      <c r="B91" s="155"/>
      <c r="C91" s="104"/>
      <c r="D91" s="104"/>
      <c r="E91" s="105"/>
      <c r="F91" s="105"/>
      <c r="G91" s="87"/>
    </row>
    <row r="92" spans="1:7" ht="23.25" customHeight="1">
      <c r="A92" s="146" t="s">
        <v>138</v>
      </c>
      <c r="B92" s="147"/>
      <c r="C92" s="90">
        <v>20000</v>
      </c>
      <c r="D92" s="90">
        <v>17199</v>
      </c>
      <c r="E92" s="90">
        <v>3194</v>
      </c>
      <c r="F92" s="91">
        <f>D92-E92</f>
        <v>14005</v>
      </c>
      <c r="G92" s="87"/>
    </row>
    <row r="93" spans="1:7" ht="23.25" customHeight="1">
      <c r="A93" s="148" t="s">
        <v>140</v>
      </c>
      <c r="B93" s="149"/>
      <c r="C93" s="102">
        <v>20000</v>
      </c>
      <c r="D93" s="102">
        <f>SUM(D92)</f>
        <v>17199</v>
      </c>
      <c r="E93" s="102">
        <f>SUM(E92)</f>
        <v>3194</v>
      </c>
      <c r="F93" s="103">
        <f>SUM(F92)</f>
        <v>14005</v>
      </c>
      <c r="G93" s="87"/>
    </row>
    <row r="94" spans="1:9" ht="23.25" customHeight="1" thickBot="1">
      <c r="A94" s="148" t="s">
        <v>154</v>
      </c>
      <c r="B94" s="166"/>
      <c r="C94" s="106">
        <v>2372520</v>
      </c>
      <c r="D94" s="106">
        <f>D75+D79+D86+D90+D93</f>
        <v>1976814</v>
      </c>
      <c r="E94" s="106">
        <f>E75+E79+E86+E90+E93</f>
        <v>425620</v>
      </c>
      <c r="F94" s="107">
        <f>F75+F79+F86+F90+F93</f>
        <v>1551194</v>
      </c>
      <c r="G94" s="87"/>
      <c r="I94" s="108"/>
    </row>
    <row r="95" spans="1:7" ht="23.25" customHeight="1" thickTop="1">
      <c r="A95" s="169" t="s">
        <v>77</v>
      </c>
      <c r="B95" s="152"/>
      <c r="C95" s="152"/>
      <c r="D95" s="152"/>
      <c r="E95" s="152"/>
      <c r="F95" s="153"/>
      <c r="G95" s="87"/>
    </row>
    <row r="96" spans="1:7" ht="23.25" customHeight="1">
      <c r="A96" s="154" t="s">
        <v>1</v>
      </c>
      <c r="B96" s="155"/>
      <c r="C96" s="92"/>
      <c r="D96" s="92"/>
      <c r="E96" s="93"/>
      <c r="F96" s="93"/>
      <c r="G96" s="87"/>
    </row>
    <row r="97" spans="1:7" ht="23.25" customHeight="1">
      <c r="A97" s="144" t="s">
        <v>155</v>
      </c>
      <c r="B97" s="145"/>
      <c r="C97" s="90">
        <v>7200</v>
      </c>
      <c r="D97" s="90">
        <v>7200</v>
      </c>
      <c r="E97" s="90" t="s">
        <v>73</v>
      </c>
      <c r="F97" s="91">
        <v>7200</v>
      </c>
      <c r="G97" s="87"/>
    </row>
    <row r="98" spans="1:7" ht="23.25" customHeight="1">
      <c r="A98" s="162" t="s">
        <v>156</v>
      </c>
      <c r="B98" s="163"/>
      <c r="C98" s="109">
        <v>60000</v>
      </c>
      <c r="D98" s="109">
        <v>60000</v>
      </c>
      <c r="E98" s="109" t="s">
        <v>73</v>
      </c>
      <c r="F98" s="110">
        <v>60000</v>
      </c>
      <c r="G98" s="87"/>
    </row>
    <row r="99" spans="1:7" ht="23.25" customHeight="1">
      <c r="A99" s="148" t="s">
        <v>129</v>
      </c>
      <c r="B99" s="166"/>
      <c r="C99" s="117">
        <v>67200</v>
      </c>
      <c r="D99" s="117">
        <f>SUM(D97:D98)</f>
        <v>67200</v>
      </c>
      <c r="E99" s="117" t="s">
        <v>73</v>
      </c>
      <c r="F99" s="117">
        <f>SUM(F97:F98)</f>
        <v>67200</v>
      </c>
      <c r="G99" s="87"/>
    </row>
    <row r="100" spans="1:7" ht="23.25" customHeight="1">
      <c r="A100" s="154" t="s">
        <v>2</v>
      </c>
      <c r="B100" s="155"/>
      <c r="C100" s="104"/>
      <c r="D100" s="104"/>
      <c r="E100" s="105"/>
      <c r="F100" s="105"/>
      <c r="G100" s="87"/>
    </row>
    <row r="101" spans="1:7" ht="23.25" customHeight="1">
      <c r="A101" s="146" t="s">
        <v>76</v>
      </c>
      <c r="B101" s="147"/>
      <c r="C101" s="90">
        <v>10000</v>
      </c>
      <c r="D101" s="90">
        <v>10000</v>
      </c>
      <c r="E101" s="90">
        <v>9700</v>
      </c>
      <c r="F101" s="91">
        <f>D101-E101</f>
        <v>300</v>
      </c>
      <c r="G101" s="87"/>
    </row>
    <row r="102" spans="1:7" ht="23.25" customHeight="1">
      <c r="A102" s="146" t="s">
        <v>157</v>
      </c>
      <c r="B102" s="147"/>
      <c r="C102" s="90">
        <v>100000</v>
      </c>
      <c r="D102" s="90">
        <v>100000</v>
      </c>
      <c r="E102" s="90" t="s">
        <v>73</v>
      </c>
      <c r="F102" s="91">
        <v>100000</v>
      </c>
      <c r="G102" s="87"/>
    </row>
    <row r="103" spans="1:7" ht="23.25" customHeight="1">
      <c r="A103" s="146" t="s">
        <v>158</v>
      </c>
      <c r="B103" s="147"/>
      <c r="C103" s="90">
        <v>30000</v>
      </c>
      <c r="D103" s="90">
        <v>30000</v>
      </c>
      <c r="E103" s="91">
        <v>29000</v>
      </c>
      <c r="F103" s="91">
        <f>D103-E103</f>
        <v>1000</v>
      </c>
      <c r="G103" s="87"/>
    </row>
    <row r="104" spans="1:7" ht="23.25" customHeight="1">
      <c r="A104" s="146" t="s">
        <v>159</v>
      </c>
      <c r="B104" s="147"/>
      <c r="C104" s="109">
        <v>10000</v>
      </c>
      <c r="D104" s="109">
        <v>1900</v>
      </c>
      <c r="E104" s="109" t="s">
        <v>73</v>
      </c>
      <c r="F104" s="110">
        <v>1900</v>
      </c>
      <c r="G104" s="87"/>
    </row>
    <row r="105" spans="1:7" ht="23.25" customHeight="1">
      <c r="A105" s="148" t="s">
        <v>134</v>
      </c>
      <c r="B105" s="166"/>
      <c r="C105" s="117">
        <f>SUM(C101:C104)</f>
        <v>150000</v>
      </c>
      <c r="D105" s="117">
        <f>SUM(D101:D104)</f>
        <v>141900</v>
      </c>
      <c r="E105" s="117">
        <f>SUM(E101:E104)</f>
        <v>38700</v>
      </c>
      <c r="F105" s="117">
        <f>SUM(F101:F104)</f>
        <v>103200</v>
      </c>
      <c r="G105" s="87"/>
    </row>
    <row r="106" spans="1:7" ht="23.25" customHeight="1">
      <c r="A106" s="154" t="s">
        <v>141</v>
      </c>
      <c r="B106" s="155"/>
      <c r="C106" s="104"/>
      <c r="D106" s="104"/>
      <c r="E106" s="105"/>
      <c r="F106" s="105"/>
      <c r="G106" s="87"/>
    </row>
    <row r="107" spans="1:7" ht="23.25" customHeight="1">
      <c r="A107" s="194" t="s">
        <v>160</v>
      </c>
      <c r="B107" s="195"/>
      <c r="C107" s="90">
        <v>52200</v>
      </c>
      <c r="D107" s="90" t="s">
        <v>73</v>
      </c>
      <c r="E107" s="90" t="s">
        <v>73</v>
      </c>
      <c r="F107" s="91" t="s">
        <v>73</v>
      </c>
      <c r="G107" s="87"/>
    </row>
    <row r="108" spans="1:7" ht="23.25" customHeight="1">
      <c r="A108" s="194" t="s">
        <v>161</v>
      </c>
      <c r="B108" s="195"/>
      <c r="C108" s="90">
        <v>48300</v>
      </c>
      <c r="D108" s="90" t="s">
        <v>73</v>
      </c>
      <c r="E108" s="90" t="s">
        <v>73</v>
      </c>
      <c r="F108" s="91" t="s">
        <v>73</v>
      </c>
      <c r="G108" s="87"/>
    </row>
    <row r="109" spans="1:7" ht="23.25" customHeight="1">
      <c r="A109" s="186" t="s">
        <v>162</v>
      </c>
      <c r="B109" s="187"/>
      <c r="C109" s="90">
        <v>11000</v>
      </c>
      <c r="D109" s="90" t="s">
        <v>73</v>
      </c>
      <c r="E109" s="91" t="s">
        <v>73</v>
      </c>
      <c r="F109" s="91" t="s">
        <v>73</v>
      </c>
      <c r="G109" s="87"/>
    </row>
    <row r="110" spans="1:7" ht="23.25" customHeight="1">
      <c r="A110" s="144" t="s">
        <v>163</v>
      </c>
      <c r="B110" s="145"/>
      <c r="C110" s="90">
        <v>25000</v>
      </c>
      <c r="D110" s="90">
        <v>25000</v>
      </c>
      <c r="E110" s="90">
        <v>25000</v>
      </c>
      <c r="F110" s="91" t="s">
        <v>73</v>
      </c>
      <c r="G110" s="87"/>
    </row>
    <row r="111" spans="1:7" ht="23.25" customHeight="1">
      <c r="A111" s="144" t="s">
        <v>164</v>
      </c>
      <c r="B111" s="145"/>
      <c r="C111" s="109">
        <v>13500</v>
      </c>
      <c r="D111" s="109">
        <v>13500</v>
      </c>
      <c r="E111" s="109">
        <v>13500</v>
      </c>
      <c r="F111" s="110" t="s">
        <v>73</v>
      </c>
      <c r="G111" s="87"/>
    </row>
    <row r="112" spans="1:7" ht="23.25" customHeight="1">
      <c r="A112" s="148" t="s">
        <v>146</v>
      </c>
      <c r="B112" s="166"/>
      <c r="C112" s="183">
        <f>SUM(C107:C111)</f>
        <v>150000</v>
      </c>
      <c r="D112" s="184">
        <f>SUM(D107:D111)</f>
        <v>38500</v>
      </c>
      <c r="E112" s="184">
        <f>SUM(E107:E111)</f>
        <v>38500</v>
      </c>
      <c r="F112" s="185" t="s">
        <v>73</v>
      </c>
      <c r="G112" s="87"/>
    </row>
    <row r="113" spans="1:9" ht="23.25" customHeight="1" thickBot="1">
      <c r="A113" s="96"/>
      <c r="B113" s="99" t="s">
        <v>165</v>
      </c>
      <c r="C113" s="106">
        <f>C99+C105+C112</f>
        <v>367200</v>
      </c>
      <c r="D113" s="106">
        <f>D99+D105+D112</f>
        <v>247600</v>
      </c>
      <c r="E113" s="106">
        <f>E105+E112</f>
        <v>77200</v>
      </c>
      <c r="F113" s="107">
        <f>F99+F105</f>
        <v>170400</v>
      </c>
      <c r="G113" s="87"/>
      <c r="I113" s="108"/>
    </row>
    <row r="114" spans="1:7" ht="23.25" customHeight="1" thickTop="1">
      <c r="A114" s="150" t="s">
        <v>166</v>
      </c>
      <c r="B114" s="151"/>
      <c r="C114" s="152"/>
      <c r="D114" s="152"/>
      <c r="E114" s="152"/>
      <c r="F114" s="153"/>
      <c r="G114" s="87"/>
    </row>
    <row r="115" spans="1:7" ht="23.25" customHeight="1">
      <c r="A115" s="156" t="s">
        <v>167</v>
      </c>
      <c r="B115" s="157"/>
      <c r="C115" s="93"/>
      <c r="D115" s="93"/>
      <c r="E115" s="93"/>
      <c r="F115" s="93"/>
      <c r="G115" s="87"/>
    </row>
    <row r="116" spans="1:7" ht="23.25" customHeight="1">
      <c r="A116" s="154" t="s">
        <v>1</v>
      </c>
      <c r="B116" s="155"/>
      <c r="C116" s="92"/>
      <c r="D116" s="92"/>
      <c r="E116" s="93"/>
      <c r="F116" s="93"/>
      <c r="G116" s="87"/>
    </row>
    <row r="117" spans="1:7" ht="23.25" customHeight="1">
      <c r="A117" s="144" t="s">
        <v>168</v>
      </c>
      <c r="B117" s="145"/>
      <c r="C117" s="90">
        <v>50000</v>
      </c>
      <c r="D117" s="90">
        <v>50000</v>
      </c>
      <c r="E117" s="90">
        <v>19700</v>
      </c>
      <c r="F117" s="91">
        <f>D117-E117</f>
        <v>30300</v>
      </c>
      <c r="G117" s="87"/>
    </row>
    <row r="118" spans="1:7" ht="23.25" customHeight="1">
      <c r="A118" s="144" t="s">
        <v>312</v>
      </c>
      <c r="B118" s="145"/>
      <c r="C118" s="90">
        <v>127400</v>
      </c>
      <c r="D118" s="90">
        <v>93600</v>
      </c>
      <c r="E118" s="90">
        <v>30680</v>
      </c>
      <c r="F118" s="91">
        <f>D118-E118</f>
        <v>62920</v>
      </c>
      <c r="G118" s="111"/>
    </row>
    <row r="119" spans="1:7" ht="23.25" customHeight="1">
      <c r="A119" s="144" t="s">
        <v>313</v>
      </c>
      <c r="B119" s="145"/>
      <c r="C119" s="90">
        <v>44200</v>
      </c>
      <c r="D119" s="90" t="s">
        <v>73</v>
      </c>
      <c r="E119" s="90" t="s">
        <v>73</v>
      </c>
      <c r="F119" s="91" t="s">
        <v>73</v>
      </c>
      <c r="G119" s="111"/>
    </row>
    <row r="120" spans="1:7" ht="23.25" customHeight="1">
      <c r="A120" s="144" t="s">
        <v>314</v>
      </c>
      <c r="B120" s="145"/>
      <c r="C120" s="90">
        <v>5200</v>
      </c>
      <c r="D120" s="90">
        <v>5200</v>
      </c>
      <c r="E120" s="90" t="s">
        <v>73</v>
      </c>
      <c r="F120" s="91">
        <v>5200</v>
      </c>
      <c r="G120" s="111"/>
    </row>
    <row r="121" spans="1:7" ht="23.25" customHeight="1">
      <c r="A121" s="144" t="s">
        <v>315</v>
      </c>
      <c r="B121" s="145"/>
      <c r="C121" s="90">
        <v>5200</v>
      </c>
      <c r="D121" s="90">
        <v>5200</v>
      </c>
      <c r="E121" s="90" t="s">
        <v>73</v>
      </c>
      <c r="F121" s="91">
        <v>5200</v>
      </c>
      <c r="G121" s="111"/>
    </row>
    <row r="122" spans="1:7" ht="23.25" customHeight="1">
      <c r="A122" s="144" t="s">
        <v>316</v>
      </c>
      <c r="B122" s="145"/>
      <c r="C122" s="90">
        <v>7800</v>
      </c>
      <c r="D122" s="90">
        <v>7800</v>
      </c>
      <c r="E122" s="90" t="s">
        <v>73</v>
      </c>
      <c r="F122" s="91">
        <v>7800</v>
      </c>
      <c r="G122" s="111"/>
    </row>
    <row r="123" spans="1:7" ht="23.25" customHeight="1">
      <c r="A123" s="144" t="s">
        <v>317</v>
      </c>
      <c r="B123" s="145"/>
      <c r="C123" s="109">
        <v>11180</v>
      </c>
      <c r="D123" s="109">
        <v>11180</v>
      </c>
      <c r="E123" s="109" t="s">
        <v>73</v>
      </c>
      <c r="F123" s="110">
        <v>11180</v>
      </c>
      <c r="G123" s="111"/>
    </row>
    <row r="124" spans="1:7" ht="23.25" customHeight="1">
      <c r="A124" s="148" t="s">
        <v>129</v>
      </c>
      <c r="B124" s="166"/>
      <c r="C124" s="117">
        <f>SUM(C117:C123)</f>
        <v>250980</v>
      </c>
      <c r="D124" s="117">
        <f>SUM(D117:D123)</f>
        <v>172980</v>
      </c>
      <c r="E124" s="117">
        <f>SUM(E117:E123)</f>
        <v>50380</v>
      </c>
      <c r="F124" s="117">
        <f>SUM(F117:F123)</f>
        <v>122600</v>
      </c>
      <c r="G124" s="87"/>
    </row>
    <row r="125" spans="1:7" ht="23.25" customHeight="1">
      <c r="A125" s="154" t="s">
        <v>2</v>
      </c>
      <c r="B125" s="155"/>
      <c r="C125" s="104"/>
      <c r="D125" s="104"/>
      <c r="E125" s="105"/>
      <c r="F125" s="105"/>
      <c r="G125" s="87"/>
    </row>
    <row r="126" spans="1:7" ht="23.25" customHeight="1">
      <c r="A126" s="146" t="s">
        <v>130</v>
      </c>
      <c r="B126" s="147"/>
      <c r="C126" s="90">
        <v>10000</v>
      </c>
      <c r="D126" s="90">
        <v>10000</v>
      </c>
      <c r="E126" s="90">
        <v>2400</v>
      </c>
      <c r="F126" s="110">
        <f>D126-E126</f>
        <v>7600</v>
      </c>
      <c r="G126" s="87"/>
    </row>
    <row r="127" spans="1:7" ht="23.25" customHeight="1">
      <c r="A127" s="146" t="s">
        <v>131</v>
      </c>
      <c r="B127" s="147"/>
      <c r="C127" s="90">
        <v>10000</v>
      </c>
      <c r="D127" s="90">
        <v>10000</v>
      </c>
      <c r="E127" s="90" t="s">
        <v>73</v>
      </c>
      <c r="F127" s="110">
        <v>10000</v>
      </c>
      <c r="G127" s="87"/>
    </row>
    <row r="128" spans="1:7" ht="23.25" customHeight="1">
      <c r="A128" s="146" t="s">
        <v>169</v>
      </c>
      <c r="B128" s="147"/>
      <c r="C128" s="90">
        <v>728158</v>
      </c>
      <c r="D128" s="90">
        <v>672714.92</v>
      </c>
      <c r="E128" s="91">
        <v>45125.64</v>
      </c>
      <c r="F128" s="110">
        <f>D128-E128</f>
        <v>627589.28</v>
      </c>
      <c r="G128" s="87"/>
    </row>
    <row r="129" spans="1:7" ht="23.25" customHeight="1">
      <c r="A129" s="146" t="s">
        <v>170</v>
      </c>
      <c r="B129" s="147"/>
      <c r="C129" s="90">
        <v>10000</v>
      </c>
      <c r="D129" s="90">
        <v>10000</v>
      </c>
      <c r="E129" s="90" t="s">
        <v>73</v>
      </c>
      <c r="F129" s="110">
        <v>10000</v>
      </c>
      <c r="G129" s="87"/>
    </row>
    <row r="130" spans="1:7" ht="23.25" customHeight="1">
      <c r="A130" s="146" t="s">
        <v>159</v>
      </c>
      <c r="B130" s="147"/>
      <c r="C130" s="109">
        <v>9000</v>
      </c>
      <c r="D130" s="109">
        <v>9000</v>
      </c>
      <c r="E130" s="109" t="s">
        <v>73</v>
      </c>
      <c r="F130" s="110">
        <v>9000</v>
      </c>
      <c r="G130" s="87"/>
    </row>
    <row r="131" spans="1:7" ht="23.25" customHeight="1">
      <c r="A131" s="148" t="s">
        <v>134</v>
      </c>
      <c r="B131" s="166"/>
      <c r="C131" s="117">
        <f>SUM(C126:C130)</f>
        <v>767158</v>
      </c>
      <c r="D131" s="117">
        <f>SUM(D126:D130)</f>
        <v>711714.92</v>
      </c>
      <c r="E131" s="117">
        <f>SUM(E126:E130)</f>
        <v>47525.64</v>
      </c>
      <c r="F131" s="117">
        <f>SUM(F126:F130)</f>
        <v>664189.28</v>
      </c>
      <c r="G131" s="87"/>
    </row>
    <row r="132" spans="1:7" ht="23.25" customHeight="1">
      <c r="A132" s="164" t="s">
        <v>171</v>
      </c>
      <c r="B132" s="165"/>
      <c r="C132" s="115"/>
      <c r="D132" s="115"/>
      <c r="E132" s="115"/>
      <c r="F132" s="116"/>
      <c r="G132" s="87"/>
    </row>
    <row r="133" spans="1:7" ht="23.25" customHeight="1">
      <c r="A133" s="144" t="s">
        <v>172</v>
      </c>
      <c r="B133" s="145"/>
      <c r="C133" s="109">
        <v>1416000</v>
      </c>
      <c r="D133" s="109">
        <v>1062000</v>
      </c>
      <c r="E133" s="110">
        <v>341120</v>
      </c>
      <c r="F133" s="110">
        <f>D133-E133</f>
        <v>720880</v>
      </c>
      <c r="G133" s="87"/>
    </row>
    <row r="134" spans="1:7" ht="23.25" customHeight="1">
      <c r="A134" s="148" t="s">
        <v>173</v>
      </c>
      <c r="B134" s="166"/>
      <c r="C134" s="117">
        <f>C133</f>
        <v>1416000</v>
      </c>
      <c r="D134" s="117">
        <f>SUM(D133)</f>
        <v>1062000</v>
      </c>
      <c r="E134" s="117">
        <f>SUM(E133)</f>
        <v>341120</v>
      </c>
      <c r="F134" s="117">
        <f>SUM(F133)</f>
        <v>720880</v>
      </c>
      <c r="G134" s="87"/>
    </row>
    <row r="135" spans="1:9" ht="23.25" customHeight="1" thickBot="1">
      <c r="A135" s="148" t="s">
        <v>174</v>
      </c>
      <c r="B135" s="166"/>
      <c r="C135" s="106">
        <f>C124+C131+C134</f>
        <v>2434138</v>
      </c>
      <c r="D135" s="106">
        <f>D124+D131+D134</f>
        <v>1946694.92</v>
      </c>
      <c r="E135" s="106">
        <f>E124+E131+E134</f>
        <v>439025.64</v>
      </c>
      <c r="F135" s="107">
        <f>F124+F131+F134</f>
        <v>1507669.28</v>
      </c>
      <c r="G135" s="87"/>
      <c r="I135" s="108"/>
    </row>
    <row r="136" spans="1:7" ht="23.25" customHeight="1" thickTop="1">
      <c r="A136" s="156" t="s">
        <v>175</v>
      </c>
      <c r="B136" s="157"/>
      <c r="C136" s="104"/>
      <c r="D136" s="104"/>
      <c r="E136" s="104"/>
      <c r="F136" s="105"/>
      <c r="G136" s="87"/>
    </row>
    <row r="137" spans="1:7" ht="23.25" customHeight="1">
      <c r="A137" s="167" t="s">
        <v>1</v>
      </c>
      <c r="B137" s="168"/>
      <c r="C137" s="92"/>
      <c r="D137" s="92"/>
      <c r="E137" s="93"/>
      <c r="F137" s="93"/>
      <c r="G137" s="87"/>
    </row>
    <row r="138" spans="1:7" ht="23.25" customHeight="1">
      <c r="A138" s="144" t="s">
        <v>176</v>
      </c>
      <c r="B138" s="145"/>
      <c r="C138" s="90">
        <v>50000</v>
      </c>
      <c r="D138" s="90">
        <v>45420</v>
      </c>
      <c r="E138" s="90">
        <v>1920</v>
      </c>
      <c r="F138" s="91">
        <f>D138-E138</f>
        <v>43500</v>
      </c>
      <c r="G138" s="87"/>
    </row>
    <row r="139" spans="1:7" ht="23.25" customHeight="1">
      <c r="A139" s="144" t="s">
        <v>177</v>
      </c>
      <c r="B139" s="145"/>
      <c r="C139" s="109">
        <v>13000</v>
      </c>
      <c r="D139" s="109">
        <v>13000</v>
      </c>
      <c r="E139" s="109" t="s">
        <v>73</v>
      </c>
      <c r="F139" s="110">
        <f>D139</f>
        <v>13000</v>
      </c>
      <c r="G139" s="87"/>
    </row>
    <row r="140" spans="1:7" ht="23.25" customHeight="1">
      <c r="A140" s="148" t="s">
        <v>129</v>
      </c>
      <c r="B140" s="166"/>
      <c r="C140" s="117">
        <v>63000</v>
      </c>
      <c r="D140" s="117">
        <f>SUM(D138:D139)</f>
        <v>58420</v>
      </c>
      <c r="E140" s="117">
        <f>SUM(E138:E139)</f>
        <v>1920</v>
      </c>
      <c r="F140" s="117">
        <f>SUM(F138:F139)</f>
        <v>56500</v>
      </c>
      <c r="G140" s="87"/>
    </row>
    <row r="141" spans="1:7" ht="23.25" customHeight="1">
      <c r="A141" s="154" t="s">
        <v>141</v>
      </c>
      <c r="B141" s="155"/>
      <c r="C141" s="104"/>
      <c r="D141" s="104"/>
      <c r="E141" s="105"/>
      <c r="F141" s="105"/>
      <c r="G141" s="87"/>
    </row>
    <row r="142" spans="1:7" ht="23.25" customHeight="1">
      <c r="A142" s="144" t="s">
        <v>178</v>
      </c>
      <c r="B142" s="145"/>
      <c r="C142" s="90">
        <v>5500</v>
      </c>
      <c r="D142" s="90">
        <v>5500</v>
      </c>
      <c r="E142" s="90" t="s">
        <v>73</v>
      </c>
      <c r="F142" s="91">
        <f>D142</f>
        <v>5500</v>
      </c>
      <c r="G142" s="87"/>
    </row>
    <row r="143" spans="1:7" ht="23.25" customHeight="1">
      <c r="A143" s="144" t="s">
        <v>179</v>
      </c>
      <c r="B143" s="145"/>
      <c r="C143" s="90">
        <v>5500</v>
      </c>
      <c r="D143" s="90">
        <v>5500</v>
      </c>
      <c r="E143" s="90" t="s">
        <v>73</v>
      </c>
      <c r="F143" s="91">
        <f aca="true" t="shared" si="2" ref="F143:F149">D143</f>
        <v>5500</v>
      </c>
      <c r="G143" s="87"/>
    </row>
    <row r="144" spans="1:7" ht="23.25" customHeight="1">
      <c r="A144" s="144" t="s">
        <v>180</v>
      </c>
      <c r="B144" s="145"/>
      <c r="C144" s="90">
        <v>25950</v>
      </c>
      <c r="D144" s="90">
        <v>25950</v>
      </c>
      <c r="E144" s="91" t="s">
        <v>73</v>
      </c>
      <c r="F144" s="91">
        <f t="shared" si="2"/>
        <v>25950</v>
      </c>
      <c r="G144" s="87"/>
    </row>
    <row r="145" spans="1:7" ht="23.25" customHeight="1">
      <c r="A145" s="144" t="s">
        <v>181</v>
      </c>
      <c r="B145" s="145"/>
      <c r="C145" s="90">
        <v>2500</v>
      </c>
      <c r="D145" s="90">
        <v>2500</v>
      </c>
      <c r="E145" s="90" t="s">
        <v>73</v>
      </c>
      <c r="F145" s="91">
        <f t="shared" si="2"/>
        <v>2500</v>
      </c>
      <c r="G145" s="87"/>
    </row>
    <row r="146" spans="1:7" ht="23.25" customHeight="1">
      <c r="A146" s="144" t="s">
        <v>182</v>
      </c>
      <c r="B146" s="145"/>
      <c r="C146" s="90">
        <v>3500</v>
      </c>
      <c r="D146" s="90">
        <v>3500</v>
      </c>
      <c r="E146" s="90" t="s">
        <v>73</v>
      </c>
      <c r="F146" s="91">
        <f t="shared" si="2"/>
        <v>3500</v>
      </c>
      <c r="G146" s="87"/>
    </row>
    <row r="147" spans="1:7" ht="23.25" customHeight="1">
      <c r="A147" s="144" t="s">
        <v>183</v>
      </c>
      <c r="B147" s="145"/>
      <c r="C147" s="90">
        <v>30000</v>
      </c>
      <c r="D147" s="90">
        <v>30000</v>
      </c>
      <c r="E147" s="90" t="s">
        <v>73</v>
      </c>
      <c r="F147" s="91">
        <f t="shared" si="2"/>
        <v>30000</v>
      </c>
      <c r="G147" s="87"/>
    </row>
    <row r="148" spans="1:7" ht="23.25" customHeight="1">
      <c r="A148" s="144" t="s">
        <v>184</v>
      </c>
      <c r="B148" s="145"/>
      <c r="C148" s="109">
        <v>5900</v>
      </c>
      <c r="D148" s="109">
        <v>5900</v>
      </c>
      <c r="E148" s="110" t="s">
        <v>73</v>
      </c>
      <c r="F148" s="110">
        <f t="shared" si="2"/>
        <v>5900</v>
      </c>
      <c r="G148" s="87"/>
    </row>
    <row r="149" spans="1:7" ht="23.25" customHeight="1">
      <c r="A149" s="148" t="s">
        <v>146</v>
      </c>
      <c r="B149" s="166"/>
      <c r="C149" s="117">
        <v>78850</v>
      </c>
      <c r="D149" s="117">
        <f>SUM(D142:D148)</f>
        <v>78850</v>
      </c>
      <c r="E149" s="117" t="s">
        <v>73</v>
      </c>
      <c r="F149" s="117">
        <f t="shared" si="2"/>
        <v>78850</v>
      </c>
      <c r="G149" s="87"/>
    </row>
    <row r="150" spans="1:9" ht="23.25" customHeight="1" thickBot="1">
      <c r="A150" s="148" t="s">
        <v>185</v>
      </c>
      <c r="B150" s="166"/>
      <c r="C150" s="106">
        <v>141850</v>
      </c>
      <c r="D150" s="106">
        <f>D140+D149</f>
        <v>137270</v>
      </c>
      <c r="E150" s="106">
        <f>E140</f>
        <v>1920</v>
      </c>
      <c r="F150" s="107">
        <f>F140+F149</f>
        <v>135350</v>
      </c>
      <c r="G150" s="87"/>
      <c r="I150" s="108"/>
    </row>
    <row r="151" spans="1:7" ht="23.25" customHeight="1" thickTop="1">
      <c r="A151" s="101"/>
      <c r="B151" s="101"/>
      <c r="C151" s="95"/>
      <c r="D151" s="95"/>
      <c r="E151" s="95"/>
      <c r="F151" s="202"/>
      <c r="G151" s="112"/>
    </row>
    <row r="152" spans="1:7" ht="23.25" customHeight="1">
      <c r="A152" s="94"/>
      <c r="B152" s="94"/>
      <c r="C152" s="95"/>
      <c r="D152" s="95"/>
      <c r="E152" s="95"/>
      <c r="F152" s="95"/>
      <c r="G152" s="112"/>
    </row>
    <row r="153" spans="1:7" ht="23.25" customHeight="1">
      <c r="A153" s="94"/>
      <c r="B153" s="94"/>
      <c r="C153" s="95"/>
      <c r="D153" s="95"/>
      <c r="E153" s="95"/>
      <c r="F153" s="95"/>
      <c r="G153" s="112"/>
    </row>
    <row r="154" spans="1:7" ht="23.25" customHeight="1">
      <c r="A154" s="94"/>
      <c r="B154" s="94"/>
      <c r="C154" s="95"/>
      <c r="D154" s="95"/>
      <c r="E154" s="95"/>
      <c r="F154" s="95"/>
      <c r="G154" s="112"/>
    </row>
    <row r="155" spans="1:7" ht="23.25" customHeight="1">
      <c r="A155" s="169" t="s">
        <v>186</v>
      </c>
      <c r="B155" s="152"/>
      <c r="C155" s="152"/>
      <c r="D155" s="152"/>
      <c r="E155" s="152"/>
      <c r="F155" s="153"/>
      <c r="G155" s="87"/>
    </row>
    <row r="156" spans="1:7" ht="23.25" customHeight="1">
      <c r="A156" s="156" t="s">
        <v>187</v>
      </c>
      <c r="B156" s="157"/>
      <c r="C156" s="92"/>
      <c r="D156" s="92"/>
      <c r="E156" s="92"/>
      <c r="F156" s="93"/>
      <c r="G156" s="87"/>
    </row>
    <row r="157" spans="1:7" ht="23.25" customHeight="1">
      <c r="A157" s="146" t="s">
        <v>108</v>
      </c>
      <c r="B157" s="147"/>
      <c r="C157" s="90">
        <v>1350000</v>
      </c>
      <c r="D157" s="90">
        <v>1167120</v>
      </c>
      <c r="E157" s="90">
        <v>182880</v>
      </c>
      <c r="F157" s="91">
        <f>D157-E157</f>
        <v>984240</v>
      </c>
      <c r="G157" s="87"/>
    </row>
    <row r="158" spans="1:7" ht="23.25" customHeight="1">
      <c r="A158" s="146" t="s">
        <v>74</v>
      </c>
      <c r="B158" s="147"/>
      <c r="C158" s="90">
        <v>60000</v>
      </c>
      <c r="D158" s="90">
        <v>49500</v>
      </c>
      <c r="E158" s="90">
        <v>10500</v>
      </c>
      <c r="F158" s="91">
        <f>D158-E158</f>
        <v>39000</v>
      </c>
      <c r="G158" s="87"/>
    </row>
    <row r="159" spans="1:7" ht="23.25" customHeight="1">
      <c r="A159" s="146" t="s">
        <v>109</v>
      </c>
      <c r="B159" s="147"/>
      <c r="C159" s="90">
        <v>650000</v>
      </c>
      <c r="D159" s="90">
        <v>487910</v>
      </c>
      <c r="E159" s="90">
        <v>162090</v>
      </c>
      <c r="F159" s="91">
        <f>D159-E159</f>
        <v>325820</v>
      </c>
      <c r="G159" s="87"/>
    </row>
    <row r="160" spans="1:7" ht="23.25" customHeight="1">
      <c r="A160" s="146" t="s">
        <v>110</v>
      </c>
      <c r="B160" s="147"/>
      <c r="C160" s="109">
        <v>12000</v>
      </c>
      <c r="D160" s="109">
        <v>11580</v>
      </c>
      <c r="E160" s="110">
        <v>420</v>
      </c>
      <c r="F160" s="110">
        <f>D160-E160</f>
        <v>11160</v>
      </c>
      <c r="G160" s="87"/>
    </row>
    <row r="161" spans="1:7" ht="23.25" customHeight="1">
      <c r="A161" s="148" t="s">
        <v>112</v>
      </c>
      <c r="B161" s="166"/>
      <c r="C161" s="117">
        <v>2072000</v>
      </c>
      <c r="D161" s="117">
        <f>SUM(D157:D160)</f>
        <v>1716110</v>
      </c>
      <c r="E161" s="117">
        <f>SUM(E157:E160)</f>
        <v>355890</v>
      </c>
      <c r="F161" s="117">
        <f>SUM(F157:F160)</f>
        <v>1360220</v>
      </c>
      <c r="G161" s="87"/>
    </row>
    <row r="162" spans="1:7" ht="23.25" customHeight="1">
      <c r="A162" s="154" t="s">
        <v>0</v>
      </c>
      <c r="B162" s="155"/>
      <c r="C162" s="104"/>
      <c r="D162" s="104"/>
      <c r="E162" s="105"/>
      <c r="F162" s="105"/>
      <c r="G162" s="87"/>
    </row>
    <row r="163" spans="1:7" ht="23.25" customHeight="1">
      <c r="A163" s="146" t="s">
        <v>188</v>
      </c>
      <c r="B163" s="147"/>
      <c r="C163" s="109">
        <v>42000</v>
      </c>
      <c r="D163" s="109">
        <v>31500</v>
      </c>
      <c r="E163" s="109">
        <v>14000</v>
      </c>
      <c r="F163" s="110">
        <f>D163-E163</f>
        <v>17500</v>
      </c>
      <c r="G163" s="87"/>
    </row>
    <row r="164" spans="1:7" ht="23.25" customHeight="1">
      <c r="A164" s="148" t="s">
        <v>115</v>
      </c>
      <c r="B164" s="166"/>
      <c r="C164" s="117">
        <v>42000</v>
      </c>
      <c r="D164" s="117">
        <f>SUM(D163)</f>
        <v>31500</v>
      </c>
      <c r="E164" s="117">
        <f>SUM(E163)</f>
        <v>14000</v>
      </c>
      <c r="F164" s="117">
        <f>SUM(F163)</f>
        <v>17500</v>
      </c>
      <c r="G164" s="87"/>
    </row>
    <row r="165" spans="1:7" ht="23.25" customHeight="1">
      <c r="A165" s="154" t="s">
        <v>1</v>
      </c>
      <c r="B165" s="157"/>
      <c r="C165" s="104"/>
      <c r="D165" s="104"/>
      <c r="E165" s="105"/>
      <c r="F165" s="105"/>
      <c r="G165" s="87"/>
    </row>
    <row r="166" spans="1:7" ht="23.25" customHeight="1">
      <c r="A166" s="146" t="s">
        <v>116</v>
      </c>
      <c r="B166" s="147"/>
      <c r="C166" s="90">
        <v>1000000</v>
      </c>
      <c r="D166" s="90">
        <v>928300</v>
      </c>
      <c r="E166" s="90">
        <v>123495.54</v>
      </c>
      <c r="F166" s="91">
        <f>D166-E166</f>
        <v>804804.46</v>
      </c>
      <c r="G166" s="87"/>
    </row>
    <row r="167" spans="1:7" ht="23.25" customHeight="1">
      <c r="A167" s="144" t="s">
        <v>152</v>
      </c>
      <c r="B167" s="145"/>
      <c r="C167" s="90">
        <v>5000</v>
      </c>
      <c r="D167" s="90">
        <v>4520</v>
      </c>
      <c r="E167" s="90" t="s">
        <v>73</v>
      </c>
      <c r="F167" s="91">
        <f>D167</f>
        <v>4520</v>
      </c>
      <c r="G167" s="87"/>
    </row>
    <row r="168" spans="1:7" ht="23.25" customHeight="1">
      <c r="A168" s="144" t="s">
        <v>120</v>
      </c>
      <c r="B168" s="145"/>
      <c r="C168" s="90">
        <v>35000</v>
      </c>
      <c r="D168" s="90">
        <v>35000</v>
      </c>
      <c r="E168" s="91" t="s">
        <v>73</v>
      </c>
      <c r="F168" s="91">
        <f>D168</f>
        <v>35000</v>
      </c>
      <c r="G168" s="87"/>
    </row>
    <row r="169" spans="1:7" ht="23.25" customHeight="1">
      <c r="A169" s="146" t="s">
        <v>128</v>
      </c>
      <c r="B169" s="147"/>
      <c r="C169" s="109">
        <v>120000</v>
      </c>
      <c r="D169" s="109">
        <v>99800</v>
      </c>
      <c r="E169" s="109">
        <v>47636</v>
      </c>
      <c r="F169" s="110">
        <f>D169-E169</f>
        <v>52164</v>
      </c>
      <c r="G169" s="87"/>
    </row>
    <row r="170" spans="1:7" ht="23.25" customHeight="1">
      <c r="A170" s="148" t="s">
        <v>129</v>
      </c>
      <c r="B170" s="166"/>
      <c r="C170" s="117">
        <v>1160000</v>
      </c>
      <c r="D170" s="117">
        <f>SUM(D166:D169)</f>
        <v>1067620</v>
      </c>
      <c r="E170" s="117">
        <f>SUM(E166:E169)</f>
        <v>171131.53999999998</v>
      </c>
      <c r="F170" s="117">
        <f>SUM(F166:F169)</f>
        <v>896488.46</v>
      </c>
      <c r="G170" s="87"/>
    </row>
    <row r="171" spans="1:7" ht="23.25" customHeight="1">
      <c r="A171" s="154" t="s">
        <v>2</v>
      </c>
      <c r="B171" s="155"/>
      <c r="C171" s="104"/>
      <c r="D171" s="104"/>
      <c r="E171" s="105"/>
      <c r="F171" s="105"/>
      <c r="G171" s="87"/>
    </row>
    <row r="172" spans="1:7" ht="23.25" customHeight="1">
      <c r="A172" s="146" t="s">
        <v>130</v>
      </c>
      <c r="B172" s="147"/>
      <c r="C172" s="90">
        <v>4300</v>
      </c>
      <c r="D172" s="90">
        <v>4300</v>
      </c>
      <c r="E172" s="90">
        <v>2160</v>
      </c>
      <c r="F172" s="91">
        <f>D172-E172</f>
        <v>2140</v>
      </c>
      <c r="G172" s="87"/>
    </row>
    <row r="173" spans="1:7" ht="23.25" customHeight="1">
      <c r="A173" s="146" t="s">
        <v>133</v>
      </c>
      <c r="B173" s="147"/>
      <c r="C173" s="109">
        <v>6000</v>
      </c>
      <c r="D173" s="109">
        <v>3500</v>
      </c>
      <c r="E173" s="109" t="s">
        <v>73</v>
      </c>
      <c r="F173" s="110">
        <f>D173</f>
        <v>3500</v>
      </c>
      <c r="G173" s="87"/>
    </row>
    <row r="174" spans="1:7" ht="23.25" customHeight="1">
      <c r="A174" s="148" t="s">
        <v>134</v>
      </c>
      <c r="B174" s="166"/>
      <c r="C174" s="117">
        <v>10300</v>
      </c>
      <c r="D174" s="117">
        <f>SUM(D172:D173)</f>
        <v>7800</v>
      </c>
      <c r="E174" s="117">
        <f>SUM(E172:E173)</f>
        <v>2160</v>
      </c>
      <c r="F174" s="117">
        <f>SUM(F172:F173)</f>
        <v>5640</v>
      </c>
      <c r="G174" s="87"/>
    </row>
    <row r="175" spans="1:7" ht="23.25" customHeight="1">
      <c r="A175" s="154" t="s">
        <v>141</v>
      </c>
      <c r="B175" s="155"/>
      <c r="C175" s="104"/>
      <c r="D175" s="104"/>
      <c r="E175" s="105"/>
      <c r="F175" s="105"/>
      <c r="G175" s="87"/>
    </row>
    <row r="176" spans="1:7" ht="23.25" customHeight="1">
      <c r="A176" s="146" t="s">
        <v>189</v>
      </c>
      <c r="B176" s="147"/>
      <c r="C176" s="90">
        <v>15000</v>
      </c>
      <c r="D176" s="90">
        <v>15000</v>
      </c>
      <c r="E176" s="90" t="s">
        <v>73</v>
      </c>
      <c r="F176" s="91">
        <f>D176</f>
        <v>15000</v>
      </c>
      <c r="G176" s="87"/>
    </row>
    <row r="177" spans="1:7" ht="23.25" customHeight="1">
      <c r="A177" s="96"/>
      <c r="B177" s="97" t="s">
        <v>146</v>
      </c>
      <c r="C177" s="102">
        <v>15000</v>
      </c>
      <c r="D177" s="102">
        <f>SUM(D176)</f>
        <v>15000</v>
      </c>
      <c r="E177" s="102" t="s">
        <v>73</v>
      </c>
      <c r="F177" s="103">
        <f>SUM(F176)</f>
        <v>15000</v>
      </c>
      <c r="G177" s="87"/>
    </row>
    <row r="178" spans="1:9" ht="23.25" customHeight="1" thickBot="1">
      <c r="A178" s="96"/>
      <c r="B178" s="99" t="s">
        <v>190</v>
      </c>
      <c r="C178" s="106">
        <v>3299300</v>
      </c>
      <c r="D178" s="106">
        <f>D161+D164+D170+D174+D177</f>
        <v>2838030</v>
      </c>
      <c r="E178" s="106">
        <f>E161+E164+E170+E174</f>
        <v>543181.54</v>
      </c>
      <c r="F178" s="107">
        <f>F161+F164+F170+F174+F177</f>
        <v>2294848.46</v>
      </c>
      <c r="G178" s="87"/>
      <c r="I178" s="108"/>
    </row>
    <row r="179" spans="1:7" ht="23.25" customHeight="1" thickTop="1">
      <c r="A179" s="198"/>
      <c r="B179" s="101"/>
      <c r="C179" s="95"/>
      <c r="D179" s="95"/>
      <c r="E179" s="95"/>
      <c r="F179" s="202"/>
      <c r="G179" s="112"/>
    </row>
    <row r="180" spans="1:7" ht="23.25" customHeight="1">
      <c r="A180" s="98"/>
      <c r="B180" s="94"/>
      <c r="C180" s="95"/>
      <c r="D180" s="95"/>
      <c r="E180" s="95"/>
      <c r="F180" s="95"/>
      <c r="G180" s="112"/>
    </row>
    <row r="181" spans="1:7" ht="23.25" customHeight="1">
      <c r="A181" s="98"/>
      <c r="B181" s="94"/>
      <c r="C181" s="95"/>
      <c r="D181" s="95"/>
      <c r="E181" s="95"/>
      <c r="F181" s="95"/>
      <c r="G181" s="112"/>
    </row>
    <row r="182" spans="1:7" ht="23.25" customHeight="1">
      <c r="A182" s="98"/>
      <c r="B182" s="94"/>
      <c r="C182" s="95"/>
      <c r="D182" s="95"/>
      <c r="E182" s="95"/>
      <c r="F182" s="95"/>
      <c r="G182" s="112"/>
    </row>
    <row r="183" spans="1:7" ht="23.25" customHeight="1">
      <c r="A183" s="98"/>
      <c r="B183" s="94"/>
      <c r="C183" s="95"/>
      <c r="D183" s="95"/>
      <c r="E183" s="95"/>
      <c r="F183" s="95"/>
      <c r="G183" s="112"/>
    </row>
    <row r="184" spans="1:7" ht="23.25" customHeight="1">
      <c r="A184" s="203"/>
      <c r="B184" s="94"/>
      <c r="C184" s="95"/>
      <c r="D184" s="95"/>
      <c r="E184" s="95"/>
      <c r="F184" s="95"/>
      <c r="G184" s="112"/>
    </row>
    <row r="185" spans="1:7" ht="23.25" customHeight="1">
      <c r="A185" s="204" t="s">
        <v>191</v>
      </c>
      <c r="B185" s="205"/>
      <c r="C185" s="206"/>
      <c r="D185" s="206"/>
      <c r="E185" s="207"/>
      <c r="F185" s="207"/>
      <c r="G185" s="87"/>
    </row>
    <row r="186" spans="1:7" ht="23.25" customHeight="1">
      <c r="A186" s="154" t="s">
        <v>1</v>
      </c>
      <c r="B186" s="157"/>
      <c r="C186" s="92"/>
      <c r="D186" s="92"/>
      <c r="E186" s="93"/>
      <c r="F186" s="93"/>
      <c r="G186" s="87"/>
    </row>
    <row r="187" spans="1:7" ht="23.25" customHeight="1">
      <c r="A187" s="146" t="s">
        <v>116</v>
      </c>
      <c r="B187" s="147"/>
      <c r="C187" s="90">
        <v>3261</v>
      </c>
      <c r="D187" s="90">
        <v>3261</v>
      </c>
      <c r="E187" s="90">
        <v>3159</v>
      </c>
      <c r="F187" s="91">
        <f>D187-E187</f>
        <v>102</v>
      </c>
      <c r="G187" s="87"/>
    </row>
    <row r="188" spans="1:7" ht="23.25" customHeight="1">
      <c r="A188" s="144" t="s">
        <v>192</v>
      </c>
      <c r="B188" s="145"/>
      <c r="C188" s="90">
        <v>5000</v>
      </c>
      <c r="D188" s="90">
        <v>5000</v>
      </c>
      <c r="E188" s="90" t="s">
        <v>73</v>
      </c>
      <c r="F188" s="91">
        <f>D188</f>
        <v>5000</v>
      </c>
      <c r="G188" s="87"/>
    </row>
    <row r="189" spans="1:7" ht="23.25" customHeight="1">
      <c r="A189" s="144" t="s">
        <v>193</v>
      </c>
      <c r="B189" s="145"/>
      <c r="C189" s="90">
        <v>5000</v>
      </c>
      <c r="D189" s="90">
        <v>5000</v>
      </c>
      <c r="E189" s="90">
        <v>1500</v>
      </c>
      <c r="F189" s="91">
        <f>D189-E189</f>
        <v>3500</v>
      </c>
      <c r="G189" s="87"/>
    </row>
    <row r="190" spans="1:7" ht="23.25" customHeight="1">
      <c r="A190" s="144" t="s">
        <v>194</v>
      </c>
      <c r="B190" s="145"/>
      <c r="C190" s="90">
        <v>5000</v>
      </c>
      <c r="D190" s="90">
        <v>5000</v>
      </c>
      <c r="E190" s="91" t="s">
        <v>73</v>
      </c>
      <c r="F190" s="91">
        <f>D190</f>
        <v>5000</v>
      </c>
      <c r="G190" s="87"/>
    </row>
    <row r="191" spans="1:7" ht="23.25" customHeight="1">
      <c r="A191" s="144" t="s">
        <v>195</v>
      </c>
      <c r="B191" s="145"/>
      <c r="C191" s="90">
        <v>5000</v>
      </c>
      <c r="D191" s="90">
        <v>5000</v>
      </c>
      <c r="E191" s="90" t="s">
        <v>73</v>
      </c>
      <c r="F191" s="91">
        <f>D191</f>
        <v>5000</v>
      </c>
      <c r="G191" s="87"/>
    </row>
    <row r="192" spans="1:7" ht="23.25" customHeight="1">
      <c r="A192" s="144" t="s">
        <v>196</v>
      </c>
      <c r="B192" s="145"/>
      <c r="C192" s="90">
        <v>5000</v>
      </c>
      <c r="D192" s="90">
        <v>5000</v>
      </c>
      <c r="E192" s="90" t="s">
        <v>73</v>
      </c>
      <c r="F192" s="91">
        <f>D192</f>
        <v>5000</v>
      </c>
      <c r="G192" s="87"/>
    </row>
    <row r="193" spans="1:7" ht="23.25" customHeight="1">
      <c r="A193" s="144" t="s">
        <v>197</v>
      </c>
      <c r="B193" s="145"/>
      <c r="C193" s="90">
        <v>5000</v>
      </c>
      <c r="D193" s="90">
        <v>5000</v>
      </c>
      <c r="E193" s="90" t="s">
        <v>73</v>
      </c>
      <c r="F193" s="91">
        <f>D193</f>
        <v>5000</v>
      </c>
      <c r="G193" s="87"/>
    </row>
    <row r="194" spans="1:7" ht="23.25" customHeight="1">
      <c r="A194" s="144" t="s">
        <v>198</v>
      </c>
      <c r="B194" s="145"/>
      <c r="C194" s="90">
        <v>5000</v>
      </c>
      <c r="D194" s="90">
        <v>5000</v>
      </c>
      <c r="E194" s="91" t="s">
        <v>73</v>
      </c>
      <c r="F194" s="91">
        <f>D194</f>
        <v>5000</v>
      </c>
      <c r="G194" s="87"/>
    </row>
    <row r="195" spans="1:7" ht="23.25" customHeight="1">
      <c r="A195" s="144" t="s">
        <v>199</v>
      </c>
      <c r="B195" s="145"/>
      <c r="C195" s="90">
        <v>5000</v>
      </c>
      <c r="D195" s="90">
        <v>5000</v>
      </c>
      <c r="E195" s="90">
        <v>1350</v>
      </c>
      <c r="F195" s="91">
        <f>D195-E195</f>
        <v>3650</v>
      </c>
      <c r="G195" s="87"/>
    </row>
    <row r="196" spans="1:7" ht="23.25" customHeight="1">
      <c r="A196" s="144" t="s">
        <v>200</v>
      </c>
      <c r="B196" s="145"/>
      <c r="C196" s="90">
        <v>5000</v>
      </c>
      <c r="D196" s="90">
        <v>5000</v>
      </c>
      <c r="E196" s="90" t="s">
        <v>73</v>
      </c>
      <c r="F196" s="91">
        <f>D196</f>
        <v>5000</v>
      </c>
      <c r="G196" s="87"/>
    </row>
    <row r="197" spans="1:7" ht="23.25" customHeight="1">
      <c r="A197" s="144" t="s">
        <v>201</v>
      </c>
      <c r="B197" s="145"/>
      <c r="C197" s="90">
        <v>5000</v>
      </c>
      <c r="D197" s="90">
        <v>5000</v>
      </c>
      <c r="E197" s="90" t="s">
        <v>73</v>
      </c>
      <c r="F197" s="91">
        <f>D197</f>
        <v>5000</v>
      </c>
      <c r="G197" s="87"/>
    </row>
    <row r="198" spans="1:7" ht="23.25" customHeight="1">
      <c r="A198" s="144" t="s">
        <v>202</v>
      </c>
      <c r="B198" s="145"/>
      <c r="C198" s="90">
        <v>5000</v>
      </c>
      <c r="D198" s="90">
        <v>5000</v>
      </c>
      <c r="E198" s="91" t="s">
        <v>73</v>
      </c>
      <c r="F198" s="91">
        <f>D198</f>
        <v>5000</v>
      </c>
      <c r="G198" s="87"/>
    </row>
    <row r="199" spans="1:7" ht="23.25" customHeight="1">
      <c r="A199" s="144" t="s">
        <v>203</v>
      </c>
      <c r="B199" s="145"/>
      <c r="C199" s="90">
        <v>5000</v>
      </c>
      <c r="D199" s="90">
        <v>5000</v>
      </c>
      <c r="E199" s="90">
        <v>1250</v>
      </c>
      <c r="F199" s="91">
        <f>D199-E199</f>
        <v>3750</v>
      </c>
      <c r="G199" s="87"/>
    </row>
    <row r="200" spans="1:7" ht="23.25" customHeight="1">
      <c r="A200" s="144" t="s">
        <v>204</v>
      </c>
      <c r="B200" s="145"/>
      <c r="C200" s="90">
        <v>5000</v>
      </c>
      <c r="D200" s="90">
        <v>5000</v>
      </c>
      <c r="E200" s="90" t="s">
        <v>73</v>
      </c>
      <c r="F200" s="91">
        <f>D200</f>
        <v>5000</v>
      </c>
      <c r="G200" s="87"/>
    </row>
    <row r="201" spans="1:7" ht="23.25" customHeight="1">
      <c r="A201" s="144" t="s">
        <v>205</v>
      </c>
      <c r="B201" s="145"/>
      <c r="C201" s="90">
        <v>5000</v>
      </c>
      <c r="D201" s="90">
        <v>5000</v>
      </c>
      <c r="E201" s="90" t="s">
        <v>73</v>
      </c>
      <c r="F201" s="91">
        <f>D201</f>
        <v>5000</v>
      </c>
      <c r="G201" s="87"/>
    </row>
    <row r="202" spans="1:7" ht="23.25" customHeight="1">
      <c r="A202" s="144" t="s">
        <v>206</v>
      </c>
      <c r="B202" s="145"/>
      <c r="C202" s="90">
        <v>5000</v>
      </c>
      <c r="D202" s="90">
        <v>5000</v>
      </c>
      <c r="E202" s="91" t="s">
        <v>73</v>
      </c>
      <c r="F202" s="91">
        <f>D202</f>
        <v>5000</v>
      </c>
      <c r="G202" s="87"/>
    </row>
    <row r="203" spans="1:7" ht="23.25" customHeight="1">
      <c r="A203" s="144" t="s">
        <v>207</v>
      </c>
      <c r="B203" s="145"/>
      <c r="C203" s="90">
        <v>5000</v>
      </c>
      <c r="D203" s="90">
        <v>5000</v>
      </c>
      <c r="E203" s="90" t="s">
        <v>73</v>
      </c>
      <c r="F203" s="91">
        <f>D203</f>
        <v>5000</v>
      </c>
      <c r="G203" s="87"/>
    </row>
    <row r="204" spans="1:7" ht="23.25" customHeight="1">
      <c r="A204" s="144" t="s">
        <v>208</v>
      </c>
      <c r="B204" s="145"/>
      <c r="C204" s="90">
        <v>5000</v>
      </c>
      <c r="D204" s="90">
        <v>5000</v>
      </c>
      <c r="E204" s="90">
        <v>1250</v>
      </c>
      <c r="F204" s="91">
        <f>D204-E204</f>
        <v>3750</v>
      </c>
      <c r="G204" s="87"/>
    </row>
    <row r="205" spans="1:7" ht="23.25" customHeight="1">
      <c r="A205" s="144" t="s">
        <v>209</v>
      </c>
      <c r="B205" s="145"/>
      <c r="C205" s="90">
        <v>5000</v>
      </c>
      <c r="D205" s="90">
        <v>5000</v>
      </c>
      <c r="E205" s="90" t="s">
        <v>73</v>
      </c>
      <c r="F205" s="91">
        <f>D205</f>
        <v>5000</v>
      </c>
      <c r="G205" s="87"/>
    </row>
    <row r="206" spans="1:7" ht="23.25" customHeight="1">
      <c r="A206" s="144" t="s">
        <v>210</v>
      </c>
      <c r="B206" s="145"/>
      <c r="C206" s="90">
        <v>10000</v>
      </c>
      <c r="D206" s="90">
        <v>10000</v>
      </c>
      <c r="E206" s="91">
        <v>6000</v>
      </c>
      <c r="F206" s="91">
        <f>D206-E206</f>
        <v>4000</v>
      </c>
      <c r="G206" s="87"/>
    </row>
    <row r="207" spans="1:7" ht="23.25" customHeight="1">
      <c r="A207" s="144" t="s">
        <v>211</v>
      </c>
      <c r="B207" s="145"/>
      <c r="C207" s="90">
        <v>10000</v>
      </c>
      <c r="D207" s="90">
        <v>10000</v>
      </c>
      <c r="E207" s="90" t="s">
        <v>73</v>
      </c>
      <c r="F207" s="91">
        <f aca="true" t="shared" si="3" ref="F207:F212">D207</f>
        <v>10000</v>
      </c>
      <c r="G207" s="87"/>
    </row>
    <row r="208" spans="1:7" ht="23.25" customHeight="1">
      <c r="A208" s="144" t="s">
        <v>212</v>
      </c>
      <c r="B208" s="145"/>
      <c r="C208" s="90">
        <v>10000</v>
      </c>
      <c r="D208" s="90">
        <v>10000</v>
      </c>
      <c r="E208" s="90" t="s">
        <v>73</v>
      </c>
      <c r="F208" s="91">
        <f t="shared" si="3"/>
        <v>10000</v>
      </c>
      <c r="G208" s="87"/>
    </row>
    <row r="209" spans="1:7" ht="23.25" customHeight="1">
      <c r="A209" s="144" t="s">
        <v>213</v>
      </c>
      <c r="B209" s="145"/>
      <c r="C209" s="90">
        <v>10000</v>
      </c>
      <c r="D209" s="90">
        <v>10000</v>
      </c>
      <c r="E209" s="90" t="s">
        <v>73</v>
      </c>
      <c r="F209" s="91">
        <f t="shared" si="3"/>
        <v>10000</v>
      </c>
      <c r="G209" s="87"/>
    </row>
    <row r="210" spans="1:7" ht="23.25" customHeight="1">
      <c r="A210" s="144" t="s">
        <v>214</v>
      </c>
      <c r="B210" s="145"/>
      <c r="C210" s="90">
        <v>10000</v>
      </c>
      <c r="D210" s="90">
        <v>10000</v>
      </c>
      <c r="E210" s="91" t="s">
        <v>73</v>
      </c>
      <c r="F210" s="91">
        <f t="shared" si="3"/>
        <v>10000</v>
      </c>
      <c r="G210" s="87"/>
    </row>
    <row r="211" spans="1:7" ht="23.25" customHeight="1">
      <c r="A211" s="144" t="s">
        <v>215</v>
      </c>
      <c r="B211" s="145"/>
      <c r="C211" s="90">
        <v>10000</v>
      </c>
      <c r="D211" s="90">
        <v>10000</v>
      </c>
      <c r="E211" s="90" t="s">
        <v>73</v>
      </c>
      <c r="F211" s="91">
        <f t="shared" si="3"/>
        <v>10000</v>
      </c>
      <c r="G211" s="87"/>
    </row>
    <row r="212" spans="1:7" ht="23.25" customHeight="1">
      <c r="A212" s="144" t="s">
        <v>216</v>
      </c>
      <c r="B212" s="145"/>
      <c r="C212" s="90">
        <v>10000</v>
      </c>
      <c r="D212" s="90">
        <v>10000</v>
      </c>
      <c r="E212" s="90" t="s">
        <v>73</v>
      </c>
      <c r="F212" s="91">
        <f t="shared" si="3"/>
        <v>10000</v>
      </c>
      <c r="G212" s="87"/>
    </row>
    <row r="213" spans="1:7" ht="23.25" customHeight="1">
      <c r="A213" s="144" t="s">
        <v>217</v>
      </c>
      <c r="B213" s="145"/>
      <c r="C213" s="90">
        <v>10000</v>
      </c>
      <c r="D213" s="90">
        <v>10000</v>
      </c>
      <c r="E213" s="90">
        <v>6000</v>
      </c>
      <c r="F213" s="91">
        <f>D213-E213</f>
        <v>4000</v>
      </c>
      <c r="G213" s="87"/>
    </row>
    <row r="214" spans="1:7" ht="23.25" customHeight="1">
      <c r="A214" s="144" t="s">
        <v>218</v>
      </c>
      <c r="B214" s="145"/>
      <c r="C214" s="90">
        <v>10000</v>
      </c>
      <c r="D214" s="90">
        <v>10000</v>
      </c>
      <c r="E214" s="91" t="s">
        <v>73</v>
      </c>
      <c r="F214" s="91">
        <f>D214</f>
        <v>10000</v>
      </c>
      <c r="G214" s="87"/>
    </row>
    <row r="215" spans="1:7" ht="23.25" customHeight="1">
      <c r="A215" s="144" t="s">
        <v>78</v>
      </c>
      <c r="B215" s="145"/>
      <c r="C215" s="90">
        <v>10000</v>
      </c>
      <c r="D215" s="90">
        <v>10000</v>
      </c>
      <c r="E215" s="90" t="s">
        <v>73</v>
      </c>
      <c r="F215" s="91">
        <f>D215</f>
        <v>10000</v>
      </c>
      <c r="G215" s="87"/>
    </row>
    <row r="216" spans="1:7" ht="23.25" customHeight="1">
      <c r="A216" s="144" t="s">
        <v>219</v>
      </c>
      <c r="B216" s="145"/>
      <c r="C216" s="109">
        <v>32610</v>
      </c>
      <c r="D216" s="109">
        <v>32610</v>
      </c>
      <c r="E216" s="109">
        <v>26325</v>
      </c>
      <c r="F216" s="110">
        <f>D216-E216</f>
        <v>6285</v>
      </c>
      <c r="G216" s="87"/>
    </row>
    <row r="217" spans="1:7" ht="23.25" customHeight="1">
      <c r="A217" s="148" t="s">
        <v>84</v>
      </c>
      <c r="B217" s="166"/>
      <c r="C217" s="183">
        <f>C187+C188+C189+C190+C191+C192+C193+C194+C195+C196+C197+C198+C199+C200+C201+C202+C203+C204+C205+C206+C207+C208+C209+C210+C211+C212+C213+C214+C215+C216</f>
        <v>225871</v>
      </c>
      <c r="D217" s="184">
        <f>SUM(D187:D216)</f>
        <v>225871</v>
      </c>
      <c r="E217" s="184">
        <f>SUM(E187:E216)</f>
        <v>46834</v>
      </c>
      <c r="F217" s="185">
        <f>SUM(F187:F216)</f>
        <v>179037</v>
      </c>
      <c r="G217" s="87"/>
    </row>
    <row r="218" spans="1:7" ht="23.25" customHeight="1">
      <c r="A218" s="164" t="s">
        <v>171</v>
      </c>
      <c r="B218" s="165"/>
      <c r="C218" s="115"/>
      <c r="D218" s="115"/>
      <c r="E218" s="115"/>
      <c r="F218" s="116"/>
      <c r="G218" s="87"/>
    </row>
    <row r="219" spans="1:7" ht="23.25" customHeight="1">
      <c r="A219" s="160" t="s">
        <v>220</v>
      </c>
      <c r="B219" s="161"/>
      <c r="C219" s="90">
        <v>10000</v>
      </c>
      <c r="D219" s="90">
        <v>10000</v>
      </c>
      <c r="E219" s="91" t="s">
        <v>73</v>
      </c>
      <c r="F219" s="91">
        <f>D219</f>
        <v>10000</v>
      </c>
      <c r="G219" s="87"/>
    </row>
    <row r="220" spans="1:7" ht="23.25" customHeight="1">
      <c r="A220" s="160" t="s">
        <v>79</v>
      </c>
      <c r="B220" s="161"/>
      <c r="C220" s="109">
        <v>10000</v>
      </c>
      <c r="D220" s="109">
        <v>10000</v>
      </c>
      <c r="E220" s="110" t="s">
        <v>73</v>
      </c>
      <c r="F220" s="110">
        <f>D220</f>
        <v>10000</v>
      </c>
      <c r="G220" s="87"/>
    </row>
    <row r="221" spans="1:7" ht="23.25" customHeight="1">
      <c r="A221" s="96"/>
      <c r="B221" s="114" t="s">
        <v>87</v>
      </c>
      <c r="C221" s="183">
        <v>20000</v>
      </c>
      <c r="D221" s="184">
        <f>SUM(D219:D220)</f>
        <v>20000</v>
      </c>
      <c r="E221" s="184" t="s">
        <v>73</v>
      </c>
      <c r="F221" s="185">
        <f>D221</f>
        <v>20000</v>
      </c>
      <c r="G221" s="87"/>
    </row>
    <row r="222" spans="1:9" ht="23.25" customHeight="1" thickBot="1">
      <c r="A222" s="96"/>
      <c r="B222" s="99" t="s">
        <v>221</v>
      </c>
      <c r="C222" s="106">
        <v>245871</v>
      </c>
      <c r="D222" s="106">
        <f>D217+D221</f>
        <v>245871</v>
      </c>
      <c r="E222" s="106">
        <f>E217</f>
        <v>46834</v>
      </c>
      <c r="F222" s="107">
        <f>F217+F221</f>
        <v>199037</v>
      </c>
      <c r="G222" s="87"/>
      <c r="I222" s="108"/>
    </row>
    <row r="223" spans="1:7" ht="23.25" customHeight="1" thickTop="1">
      <c r="A223" s="150" t="s">
        <v>222</v>
      </c>
      <c r="B223" s="151"/>
      <c r="C223" s="152"/>
      <c r="D223" s="152"/>
      <c r="E223" s="152"/>
      <c r="F223" s="153"/>
      <c r="G223" s="87"/>
    </row>
    <row r="224" spans="1:7" ht="23.25" customHeight="1">
      <c r="A224" s="156" t="s">
        <v>223</v>
      </c>
      <c r="B224" s="157"/>
      <c r="C224" s="92"/>
      <c r="D224" s="92"/>
      <c r="E224" s="93"/>
      <c r="F224" s="93"/>
      <c r="G224" s="87"/>
    </row>
    <row r="225" spans="1:7" ht="23.25" customHeight="1">
      <c r="A225" s="154" t="s">
        <v>1</v>
      </c>
      <c r="B225" s="155"/>
      <c r="C225" s="92"/>
      <c r="D225" s="92"/>
      <c r="E225" s="93"/>
      <c r="F225" s="93"/>
      <c r="G225" s="87"/>
    </row>
    <row r="226" spans="1:7" ht="23.25" customHeight="1">
      <c r="A226" s="144" t="s">
        <v>224</v>
      </c>
      <c r="B226" s="145"/>
      <c r="C226" s="90">
        <v>20000</v>
      </c>
      <c r="D226" s="90">
        <v>20000</v>
      </c>
      <c r="E226" s="90" t="s">
        <v>73</v>
      </c>
      <c r="F226" s="91">
        <f>D226</f>
        <v>20000</v>
      </c>
      <c r="G226" s="87"/>
    </row>
    <row r="227" spans="1:7" ht="23.25" customHeight="1">
      <c r="A227" s="96"/>
      <c r="B227" s="97" t="s">
        <v>84</v>
      </c>
      <c r="C227" s="102">
        <f>SUM(C226)</f>
        <v>20000</v>
      </c>
      <c r="D227" s="102">
        <f>SUM(D226)</f>
        <v>20000</v>
      </c>
      <c r="E227" s="102" t="s">
        <v>73</v>
      </c>
      <c r="F227" s="103">
        <f>D227</f>
        <v>20000</v>
      </c>
      <c r="G227" s="87"/>
    </row>
    <row r="228" spans="1:9" ht="23.25" customHeight="1" thickBot="1">
      <c r="A228" s="96"/>
      <c r="B228" s="99" t="s">
        <v>225</v>
      </c>
      <c r="C228" s="106">
        <v>20000</v>
      </c>
      <c r="D228" s="106">
        <f>D227</f>
        <v>20000</v>
      </c>
      <c r="E228" s="106" t="s">
        <v>73</v>
      </c>
      <c r="F228" s="107">
        <f>D228</f>
        <v>20000</v>
      </c>
      <c r="G228" s="87"/>
      <c r="I228" s="108"/>
    </row>
    <row r="229" spans="1:7" ht="23.25" customHeight="1" thickTop="1">
      <c r="A229" s="150" t="s">
        <v>226</v>
      </c>
      <c r="B229" s="151"/>
      <c r="C229" s="152"/>
      <c r="D229" s="152"/>
      <c r="E229" s="152"/>
      <c r="F229" s="153"/>
      <c r="G229" s="87"/>
    </row>
    <row r="230" spans="1:7" ht="23.25" customHeight="1">
      <c r="A230" s="156" t="s">
        <v>227</v>
      </c>
      <c r="B230" s="157"/>
      <c r="C230" s="92"/>
      <c r="D230" s="92"/>
      <c r="E230" s="92"/>
      <c r="F230" s="93"/>
      <c r="G230" s="87"/>
    </row>
    <row r="231" spans="1:7" ht="23.25" customHeight="1">
      <c r="A231" s="154" t="s">
        <v>101</v>
      </c>
      <c r="B231" s="155"/>
      <c r="C231" s="92"/>
      <c r="D231" s="92"/>
      <c r="E231" s="92"/>
      <c r="F231" s="93"/>
      <c r="G231" s="87"/>
    </row>
    <row r="232" spans="1:7" ht="23.25" customHeight="1">
      <c r="A232" s="146" t="s">
        <v>108</v>
      </c>
      <c r="B232" s="147"/>
      <c r="C232" s="90">
        <f>1080760-200000-100000</f>
        <v>780760</v>
      </c>
      <c r="D232" s="90">
        <f>913300-200000-100000</f>
        <v>613300</v>
      </c>
      <c r="E232" s="90">
        <f>55820+55820+55820</f>
        <v>167460</v>
      </c>
      <c r="F232" s="91">
        <f>D232-E232</f>
        <v>445840</v>
      </c>
      <c r="G232" s="87"/>
    </row>
    <row r="233" spans="1:7" ht="23.25" customHeight="1">
      <c r="A233" s="146" t="s">
        <v>74</v>
      </c>
      <c r="B233" s="147"/>
      <c r="C233" s="90">
        <v>60000</v>
      </c>
      <c r="D233" s="90">
        <v>49500</v>
      </c>
      <c r="E233" s="90">
        <f>3500+3500+3500</f>
        <v>10500</v>
      </c>
      <c r="F233" s="91">
        <f>D233-E233</f>
        <v>39000</v>
      </c>
      <c r="G233" s="87"/>
    </row>
    <row r="234" spans="1:7" ht="23.25" customHeight="1">
      <c r="A234" s="146" t="s">
        <v>75</v>
      </c>
      <c r="B234" s="147"/>
      <c r="C234" s="90">
        <v>235480</v>
      </c>
      <c r="D234" s="90">
        <v>180910</v>
      </c>
      <c r="E234" s="91">
        <f>18190+18190+18190</f>
        <v>54570</v>
      </c>
      <c r="F234" s="91">
        <f>D234-E234</f>
        <v>126340</v>
      </c>
      <c r="G234" s="87"/>
    </row>
    <row r="235" spans="1:7" ht="23.25" customHeight="1">
      <c r="A235" s="146" t="s">
        <v>109</v>
      </c>
      <c r="B235" s="147"/>
      <c r="C235" s="90">
        <v>312240</v>
      </c>
      <c r="D235" s="90">
        <v>234900</v>
      </c>
      <c r="E235" s="90">
        <f>25780+25780+25780</f>
        <v>77340</v>
      </c>
      <c r="F235" s="91">
        <f>D235-E235</f>
        <v>157560</v>
      </c>
      <c r="G235" s="87"/>
    </row>
    <row r="236" spans="1:7" ht="23.25" customHeight="1">
      <c r="A236" s="146" t="s">
        <v>110</v>
      </c>
      <c r="B236" s="147"/>
      <c r="C236" s="109">
        <v>10000</v>
      </c>
      <c r="D236" s="109">
        <v>7630</v>
      </c>
      <c r="E236" s="109">
        <f>790+790+790</f>
        <v>2370</v>
      </c>
      <c r="F236" s="110">
        <f>D236-E236</f>
        <v>5260</v>
      </c>
      <c r="G236" s="87"/>
    </row>
    <row r="237" spans="1:7" ht="23.25" customHeight="1">
      <c r="A237" s="96"/>
      <c r="B237" s="114" t="s">
        <v>228</v>
      </c>
      <c r="C237" s="183">
        <f>SUM(C232:C236)</f>
        <v>1398480</v>
      </c>
      <c r="D237" s="184">
        <f>SUM(D232:D236)</f>
        <v>1086240</v>
      </c>
      <c r="E237" s="184">
        <f>SUM(E232:E236)</f>
        <v>312240</v>
      </c>
      <c r="F237" s="185">
        <f>SUM(F232:F236)</f>
        <v>774000</v>
      </c>
      <c r="G237" s="87"/>
    </row>
    <row r="238" spans="1:7" ht="23.25" customHeight="1">
      <c r="A238" s="154" t="s">
        <v>0</v>
      </c>
      <c r="B238" s="155"/>
      <c r="C238" s="104"/>
      <c r="D238" s="104"/>
      <c r="E238" s="105"/>
      <c r="F238" s="105"/>
      <c r="G238" s="87"/>
    </row>
    <row r="239" spans="1:7" ht="23.25" customHeight="1">
      <c r="A239" s="146" t="s">
        <v>80</v>
      </c>
      <c r="B239" s="147"/>
      <c r="C239" s="109">
        <v>5000</v>
      </c>
      <c r="D239" s="109">
        <v>5000</v>
      </c>
      <c r="E239" s="109" t="s">
        <v>73</v>
      </c>
      <c r="F239" s="110">
        <v>5000</v>
      </c>
      <c r="G239" s="87"/>
    </row>
    <row r="240" spans="1:7" ht="23.25" customHeight="1">
      <c r="A240" s="96"/>
      <c r="B240" s="114" t="s">
        <v>83</v>
      </c>
      <c r="C240" s="183">
        <v>5000</v>
      </c>
      <c r="D240" s="184">
        <f>SUM(D239)</f>
        <v>5000</v>
      </c>
      <c r="E240" s="184" t="s">
        <v>73</v>
      </c>
      <c r="F240" s="185">
        <v>5000</v>
      </c>
      <c r="G240" s="87"/>
    </row>
    <row r="241" spans="1:7" ht="23.25" customHeight="1">
      <c r="A241" s="196"/>
      <c r="B241" s="101"/>
      <c r="C241" s="95"/>
      <c r="D241" s="197"/>
      <c r="E241" s="197"/>
      <c r="F241" s="197"/>
      <c r="G241" s="112"/>
    </row>
    <row r="242" spans="1:7" ht="23.25" customHeight="1">
      <c r="A242" s="98"/>
      <c r="B242" s="94"/>
      <c r="C242" s="95"/>
      <c r="D242" s="95"/>
      <c r="E242" s="95"/>
      <c r="F242" s="95"/>
      <c r="G242" s="112"/>
    </row>
    <row r="243" spans="1:7" ht="23.25" customHeight="1">
      <c r="A243" s="98"/>
      <c r="B243" s="94"/>
      <c r="C243" s="95"/>
      <c r="D243" s="95"/>
      <c r="E243" s="95"/>
      <c r="F243" s="95"/>
      <c r="G243" s="112"/>
    </row>
    <row r="244" spans="1:7" ht="23.25" customHeight="1">
      <c r="A244" s="98"/>
      <c r="B244" s="94"/>
      <c r="C244" s="95"/>
      <c r="D244" s="95"/>
      <c r="E244" s="95"/>
      <c r="F244" s="95"/>
      <c r="G244" s="112"/>
    </row>
    <row r="245" spans="1:7" ht="23.25" customHeight="1">
      <c r="A245" s="154" t="s">
        <v>1</v>
      </c>
      <c r="B245" s="155"/>
      <c r="C245" s="92"/>
      <c r="D245" s="92"/>
      <c r="E245" s="93"/>
      <c r="F245" s="93"/>
      <c r="G245" s="87"/>
    </row>
    <row r="246" spans="1:7" ht="23.25" customHeight="1">
      <c r="A246" s="162" t="s">
        <v>152</v>
      </c>
      <c r="B246" s="163"/>
      <c r="C246" s="90">
        <v>10000</v>
      </c>
      <c r="D246" s="90">
        <v>9520</v>
      </c>
      <c r="E246" s="90" t="s">
        <v>73</v>
      </c>
      <c r="F246" s="91">
        <f>D246</f>
        <v>9520</v>
      </c>
      <c r="G246" s="87"/>
    </row>
    <row r="247" spans="1:7" ht="23.25" customHeight="1">
      <c r="A247" s="144" t="s">
        <v>120</v>
      </c>
      <c r="B247" s="145"/>
      <c r="C247" s="90">
        <v>10000</v>
      </c>
      <c r="D247" s="90">
        <v>10000</v>
      </c>
      <c r="E247" s="90">
        <v>3900</v>
      </c>
      <c r="F247" s="91">
        <f>D247-E247</f>
        <v>6100</v>
      </c>
      <c r="G247" s="87"/>
    </row>
    <row r="248" spans="1:7" ht="23.25" customHeight="1">
      <c r="A248" s="146" t="s">
        <v>128</v>
      </c>
      <c r="B248" s="147"/>
      <c r="C248" s="90">
        <f>50000+200000</f>
        <v>250000</v>
      </c>
      <c r="D248" s="90">
        <f>50000+200000</f>
        <v>250000</v>
      </c>
      <c r="E248" s="91" t="s">
        <v>73</v>
      </c>
      <c r="F248" s="91">
        <f>D248</f>
        <v>250000</v>
      </c>
      <c r="G248" s="87"/>
    </row>
    <row r="249" spans="1:7" ht="23.25" customHeight="1">
      <c r="A249" s="160" t="s">
        <v>310</v>
      </c>
      <c r="B249" s="161"/>
      <c r="C249" s="109">
        <v>100000</v>
      </c>
      <c r="D249" s="109">
        <v>100000</v>
      </c>
      <c r="E249" s="109" t="s">
        <v>73</v>
      </c>
      <c r="F249" s="110">
        <f>D249</f>
        <v>100000</v>
      </c>
      <c r="G249" s="87"/>
    </row>
    <row r="250" spans="1:7" ht="23.25" customHeight="1">
      <c r="A250" s="96"/>
      <c r="B250" s="114" t="s">
        <v>84</v>
      </c>
      <c r="C250" s="183">
        <f>SUM(C246:C249)</f>
        <v>370000</v>
      </c>
      <c r="D250" s="184">
        <f>SUM(D246:D249)</f>
        <v>369520</v>
      </c>
      <c r="E250" s="184">
        <f>SUM(E247:E249)</f>
        <v>3900</v>
      </c>
      <c r="F250" s="185">
        <f>SUM(F246:F249)</f>
        <v>365620</v>
      </c>
      <c r="G250" s="87"/>
    </row>
    <row r="251" spans="1:7" ht="23.25" customHeight="1">
      <c r="A251" s="154" t="s">
        <v>2</v>
      </c>
      <c r="B251" s="155"/>
      <c r="C251" s="104"/>
      <c r="D251" s="104"/>
      <c r="E251" s="105"/>
      <c r="F251" s="105"/>
      <c r="G251" s="87"/>
    </row>
    <row r="252" spans="1:7" ht="23.25" customHeight="1">
      <c r="A252" s="146" t="s">
        <v>130</v>
      </c>
      <c r="B252" s="147"/>
      <c r="C252" s="90">
        <v>10000</v>
      </c>
      <c r="D252" s="90">
        <v>10000</v>
      </c>
      <c r="E252" s="90">
        <v>3755</v>
      </c>
      <c r="F252" s="91">
        <f>D252-E252</f>
        <v>6245</v>
      </c>
      <c r="G252" s="87"/>
    </row>
    <row r="253" spans="1:7" ht="23.25" customHeight="1">
      <c r="A253" s="146" t="s">
        <v>157</v>
      </c>
      <c r="B253" s="147"/>
      <c r="C253" s="90">
        <v>150000</v>
      </c>
      <c r="D253" s="90">
        <v>149210</v>
      </c>
      <c r="E253" s="90" t="s">
        <v>73</v>
      </c>
      <c r="F253" s="91">
        <f>D253</f>
        <v>149210</v>
      </c>
      <c r="G253" s="87"/>
    </row>
    <row r="254" spans="1:7" ht="23.25" customHeight="1">
      <c r="A254" s="146" t="s">
        <v>133</v>
      </c>
      <c r="B254" s="147"/>
      <c r="C254" s="109">
        <v>35000</v>
      </c>
      <c r="D254" s="109">
        <v>1969</v>
      </c>
      <c r="E254" s="110" t="s">
        <v>73</v>
      </c>
      <c r="F254" s="110">
        <f>D254</f>
        <v>1969</v>
      </c>
      <c r="G254" s="87"/>
    </row>
    <row r="255" spans="1:7" ht="23.25" customHeight="1">
      <c r="A255" s="96"/>
      <c r="B255" s="114" t="s">
        <v>85</v>
      </c>
      <c r="C255" s="183">
        <v>195000</v>
      </c>
      <c r="D255" s="184">
        <f>SUM(D252:D254)</f>
        <v>161179</v>
      </c>
      <c r="E255" s="184">
        <f>SUM(E252:E254)</f>
        <v>3755</v>
      </c>
      <c r="F255" s="185">
        <f>SUM(F252:F254)</f>
        <v>157424</v>
      </c>
      <c r="G255" s="87"/>
    </row>
    <row r="256" spans="1:7" ht="23.25" customHeight="1">
      <c r="A256" s="154" t="s">
        <v>141</v>
      </c>
      <c r="B256" s="155"/>
      <c r="C256" s="104"/>
      <c r="D256" s="104"/>
      <c r="E256" s="105"/>
      <c r="F256" s="105"/>
      <c r="G256" s="87"/>
    </row>
    <row r="257" spans="1:7" ht="23.25" customHeight="1">
      <c r="A257" s="144" t="s">
        <v>229</v>
      </c>
      <c r="B257" s="145"/>
      <c r="C257" s="90" t="s">
        <v>73</v>
      </c>
      <c r="D257" s="90" t="s">
        <v>73</v>
      </c>
      <c r="E257" s="90" t="s">
        <v>73</v>
      </c>
      <c r="F257" s="91" t="s">
        <v>73</v>
      </c>
      <c r="G257" s="87"/>
    </row>
    <row r="258" spans="1:7" ht="23.25" customHeight="1">
      <c r="A258" s="144" t="s">
        <v>230</v>
      </c>
      <c r="B258" s="145"/>
      <c r="C258" s="90">
        <v>20000</v>
      </c>
      <c r="D258" s="90">
        <v>20000</v>
      </c>
      <c r="E258" s="90" t="s">
        <v>73</v>
      </c>
      <c r="F258" s="91">
        <f>D258</f>
        <v>20000</v>
      </c>
      <c r="G258" s="87"/>
    </row>
    <row r="259" spans="1:7" ht="23.25" customHeight="1">
      <c r="A259" s="144" t="s">
        <v>231</v>
      </c>
      <c r="B259" s="145"/>
      <c r="C259" s="109">
        <v>150000</v>
      </c>
      <c r="D259" s="109">
        <v>150000</v>
      </c>
      <c r="E259" s="110" t="s">
        <v>73</v>
      </c>
      <c r="F259" s="110">
        <f>D259</f>
        <v>150000</v>
      </c>
      <c r="G259" s="87"/>
    </row>
    <row r="260" spans="1:7" ht="23.25" customHeight="1">
      <c r="A260" s="96"/>
      <c r="B260" s="114" t="s">
        <v>232</v>
      </c>
      <c r="C260" s="183">
        <f>SUM(C257:C259)</f>
        <v>170000</v>
      </c>
      <c r="D260" s="184">
        <f>SUM(D257:D259)</f>
        <v>170000</v>
      </c>
      <c r="E260" s="184" t="s">
        <v>73</v>
      </c>
      <c r="F260" s="185">
        <f>D260</f>
        <v>170000</v>
      </c>
      <c r="G260" s="87"/>
    </row>
    <row r="261" spans="1:7" ht="23.25" customHeight="1">
      <c r="A261" s="154" t="s">
        <v>4</v>
      </c>
      <c r="B261" s="155"/>
      <c r="C261" s="104"/>
      <c r="D261" s="104"/>
      <c r="E261" s="105"/>
      <c r="F261" s="105"/>
      <c r="G261" s="87"/>
    </row>
    <row r="262" spans="1:7" ht="23.25" customHeight="1">
      <c r="A262" s="146" t="s">
        <v>81</v>
      </c>
      <c r="B262" s="147"/>
      <c r="C262" s="90">
        <v>200000</v>
      </c>
      <c r="D262" s="90">
        <v>200000</v>
      </c>
      <c r="E262" s="90" t="s">
        <v>73</v>
      </c>
      <c r="F262" s="91">
        <f>D262</f>
        <v>200000</v>
      </c>
      <c r="G262" s="87"/>
    </row>
    <row r="263" spans="1:7" ht="23.25" customHeight="1">
      <c r="A263" s="146" t="s">
        <v>233</v>
      </c>
      <c r="B263" s="147"/>
      <c r="C263" s="90">
        <v>450000</v>
      </c>
      <c r="D263" s="90">
        <v>450000</v>
      </c>
      <c r="E263" s="90" t="s">
        <v>73</v>
      </c>
      <c r="F263" s="91">
        <f>D263</f>
        <v>450000</v>
      </c>
      <c r="G263" s="87"/>
    </row>
    <row r="264" spans="1:7" ht="23.25" customHeight="1">
      <c r="A264" s="96"/>
      <c r="B264" s="97" t="s">
        <v>86</v>
      </c>
      <c r="C264" s="102">
        <v>650000</v>
      </c>
      <c r="D264" s="102">
        <f>SUM(D262:D263)</f>
        <v>650000</v>
      </c>
      <c r="E264" s="102" t="s">
        <v>73</v>
      </c>
      <c r="F264" s="103">
        <f>D264</f>
        <v>650000</v>
      </c>
      <c r="G264" s="87"/>
    </row>
    <row r="265" spans="1:9" ht="23.25" customHeight="1" thickBot="1">
      <c r="A265" s="96"/>
      <c r="B265" s="99" t="s">
        <v>234</v>
      </c>
      <c r="C265" s="106">
        <f>C237+C240+C250+C255+C260+C264</f>
        <v>2788480</v>
      </c>
      <c r="D265" s="106">
        <f>D237+D240+D250+D255+D260+D264</f>
        <v>2441939</v>
      </c>
      <c r="E265" s="106">
        <f>E237+E250+E255</f>
        <v>319895</v>
      </c>
      <c r="F265" s="107">
        <f>F237+F240+F250+F255+F260+F264</f>
        <v>2122044</v>
      </c>
      <c r="G265" s="87"/>
      <c r="I265" s="108"/>
    </row>
    <row r="266" spans="1:7" ht="23.25" customHeight="1" thickTop="1">
      <c r="A266" s="156" t="s">
        <v>235</v>
      </c>
      <c r="B266" s="157"/>
      <c r="C266" s="104"/>
      <c r="D266" s="104"/>
      <c r="E266" s="105"/>
      <c r="F266" s="105"/>
      <c r="G266" s="87"/>
    </row>
    <row r="267" spans="1:7" ht="23.25" customHeight="1">
      <c r="A267" s="156" t="s">
        <v>4</v>
      </c>
      <c r="B267" s="157"/>
      <c r="C267" s="92"/>
      <c r="D267" s="92"/>
      <c r="E267" s="93"/>
      <c r="F267" s="93"/>
      <c r="G267" s="87"/>
    </row>
    <row r="268" spans="1:7" ht="23.25" customHeight="1">
      <c r="A268" s="144" t="s">
        <v>236</v>
      </c>
      <c r="B268" s="145"/>
      <c r="C268" s="90">
        <v>112000</v>
      </c>
      <c r="D268" s="90">
        <v>112000</v>
      </c>
      <c r="E268" s="90" t="s">
        <v>73</v>
      </c>
      <c r="F268" s="91">
        <f>D268</f>
        <v>112000</v>
      </c>
      <c r="G268" s="87"/>
    </row>
    <row r="269" spans="1:7" ht="23.25" customHeight="1">
      <c r="A269" s="144" t="s">
        <v>237</v>
      </c>
      <c r="B269" s="145"/>
      <c r="C269" s="90">
        <v>112000</v>
      </c>
      <c r="D269" s="90">
        <v>112000</v>
      </c>
      <c r="E269" s="90" t="s">
        <v>73</v>
      </c>
      <c r="F269" s="91">
        <f>D269</f>
        <v>112000</v>
      </c>
      <c r="G269" s="87"/>
    </row>
    <row r="270" spans="1:7" ht="23.25" customHeight="1">
      <c r="A270" s="144" t="s">
        <v>238</v>
      </c>
      <c r="B270" s="145"/>
      <c r="C270" s="90">
        <v>1250000</v>
      </c>
      <c r="D270" s="90">
        <v>1250000</v>
      </c>
      <c r="E270" s="90" t="s">
        <v>73</v>
      </c>
      <c r="F270" s="91">
        <f>D270</f>
        <v>1250000</v>
      </c>
      <c r="G270" s="87"/>
    </row>
    <row r="271" spans="1:7" ht="23.25" customHeight="1">
      <c r="A271" s="96"/>
      <c r="B271" s="97" t="s">
        <v>86</v>
      </c>
      <c r="C271" s="102">
        <v>1474000</v>
      </c>
      <c r="D271" s="102">
        <f>SUM(D268:D270)</f>
        <v>1474000</v>
      </c>
      <c r="E271" s="102" t="s">
        <v>73</v>
      </c>
      <c r="F271" s="103">
        <f>D271</f>
        <v>1474000</v>
      </c>
      <c r="G271" s="87"/>
    </row>
    <row r="272" spans="1:9" ht="23.25" customHeight="1" thickBot="1">
      <c r="A272" s="96"/>
      <c r="B272" s="99" t="s">
        <v>239</v>
      </c>
      <c r="C272" s="106">
        <v>1474000</v>
      </c>
      <c r="D272" s="106">
        <f>D271</f>
        <v>1474000</v>
      </c>
      <c r="E272" s="106" t="s">
        <v>73</v>
      </c>
      <c r="F272" s="107">
        <f>F271</f>
        <v>1474000</v>
      </c>
      <c r="G272" s="87"/>
      <c r="I272" s="108"/>
    </row>
    <row r="273" spans="1:7" ht="23.25" customHeight="1" thickTop="1">
      <c r="A273" s="98"/>
      <c r="B273" s="94"/>
      <c r="C273" s="95"/>
      <c r="D273" s="95"/>
      <c r="E273" s="95"/>
      <c r="F273" s="95"/>
      <c r="G273" s="87"/>
    </row>
    <row r="274" spans="1:7" ht="23.25" customHeight="1">
      <c r="A274" s="98"/>
      <c r="B274" s="94"/>
      <c r="C274" s="95"/>
      <c r="D274" s="95"/>
      <c r="E274" s="95"/>
      <c r="F274" s="95"/>
      <c r="G274" s="112"/>
    </row>
    <row r="275" spans="1:7" ht="23.25" customHeight="1">
      <c r="A275" s="208" t="s">
        <v>240</v>
      </c>
      <c r="B275" s="209"/>
      <c r="C275" s="104"/>
      <c r="D275" s="92"/>
      <c r="E275" s="93"/>
      <c r="F275" s="93"/>
      <c r="G275" s="87"/>
    </row>
    <row r="276" spans="1:7" ht="23.25" customHeight="1">
      <c r="A276" s="154" t="s">
        <v>1</v>
      </c>
      <c r="B276" s="155"/>
      <c r="C276" s="92"/>
      <c r="D276" s="92"/>
      <c r="E276" s="93"/>
      <c r="F276" s="93"/>
      <c r="G276" s="87"/>
    </row>
    <row r="277" spans="1:7" ht="23.25" customHeight="1">
      <c r="A277" s="144" t="s">
        <v>241</v>
      </c>
      <c r="B277" s="145"/>
      <c r="C277" s="90">
        <v>34100</v>
      </c>
      <c r="D277" s="90">
        <v>27000</v>
      </c>
      <c r="E277" s="90" t="s">
        <v>73</v>
      </c>
      <c r="F277" s="91">
        <f>D277</f>
        <v>27000</v>
      </c>
      <c r="G277" s="87"/>
    </row>
    <row r="278" spans="1:7" ht="23.25" customHeight="1">
      <c r="A278" s="144" t="s">
        <v>242</v>
      </c>
      <c r="B278" s="145"/>
      <c r="C278" s="90">
        <v>50000</v>
      </c>
      <c r="D278" s="90">
        <v>50000</v>
      </c>
      <c r="E278" s="90" t="s">
        <v>73</v>
      </c>
      <c r="F278" s="91">
        <f aca="true" t="shared" si="4" ref="F278:F286">D278</f>
        <v>50000</v>
      </c>
      <c r="G278" s="87"/>
    </row>
    <row r="279" spans="1:7" ht="23.25" customHeight="1">
      <c r="A279" s="144" t="s">
        <v>243</v>
      </c>
      <c r="B279" s="145"/>
      <c r="C279" s="90">
        <v>10000</v>
      </c>
      <c r="D279" s="90">
        <v>10000</v>
      </c>
      <c r="E279" s="90" t="s">
        <v>73</v>
      </c>
      <c r="F279" s="91">
        <f t="shared" si="4"/>
        <v>10000</v>
      </c>
      <c r="G279" s="87"/>
    </row>
    <row r="280" spans="1:7" ht="23.25" customHeight="1">
      <c r="A280" s="144" t="s">
        <v>244</v>
      </c>
      <c r="B280" s="145"/>
      <c r="C280" s="90">
        <v>10000</v>
      </c>
      <c r="D280" s="90">
        <v>10000</v>
      </c>
      <c r="E280" s="91" t="s">
        <v>73</v>
      </c>
      <c r="F280" s="91">
        <f t="shared" si="4"/>
        <v>10000</v>
      </c>
      <c r="G280" s="87"/>
    </row>
    <row r="281" spans="1:7" ht="23.25" customHeight="1">
      <c r="A281" s="144" t="s">
        <v>245</v>
      </c>
      <c r="B281" s="145"/>
      <c r="C281" s="90">
        <v>10000</v>
      </c>
      <c r="D281" s="90">
        <v>10000</v>
      </c>
      <c r="E281" s="90" t="s">
        <v>73</v>
      </c>
      <c r="F281" s="91">
        <f t="shared" si="4"/>
        <v>10000</v>
      </c>
      <c r="G281" s="87"/>
    </row>
    <row r="282" spans="1:7" ht="23.25" customHeight="1">
      <c r="A282" s="186" t="s">
        <v>246</v>
      </c>
      <c r="B282" s="187"/>
      <c r="C282" s="90">
        <v>10000</v>
      </c>
      <c r="D282" s="90">
        <v>10000</v>
      </c>
      <c r="E282" s="90" t="s">
        <v>73</v>
      </c>
      <c r="F282" s="91">
        <f t="shared" si="4"/>
        <v>10000</v>
      </c>
      <c r="G282" s="87"/>
    </row>
    <row r="283" spans="1:7" ht="23.25" customHeight="1">
      <c r="A283" s="144" t="s">
        <v>247</v>
      </c>
      <c r="B283" s="145"/>
      <c r="C283" s="90">
        <v>15000</v>
      </c>
      <c r="D283" s="90">
        <v>15000</v>
      </c>
      <c r="E283" s="90">
        <v>450</v>
      </c>
      <c r="F283" s="91">
        <f>D283-E283</f>
        <v>14550</v>
      </c>
      <c r="G283" s="87"/>
    </row>
    <row r="284" spans="1:7" ht="23.25" customHeight="1">
      <c r="A284" s="144" t="s">
        <v>248</v>
      </c>
      <c r="B284" s="145"/>
      <c r="C284" s="90">
        <v>15000</v>
      </c>
      <c r="D284" s="90">
        <v>15000</v>
      </c>
      <c r="E284" s="91" t="s">
        <v>73</v>
      </c>
      <c r="F284" s="91">
        <f t="shared" si="4"/>
        <v>15000</v>
      </c>
      <c r="G284" s="87"/>
    </row>
    <row r="285" spans="1:7" ht="23.25" customHeight="1">
      <c r="A285" s="144" t="s">
        <v>249</v>
      </c>
      <c r="B285" s="145"/>
      <c r="C285" s="90">
        <v>10000</v>
      </c>
      <c r="D285" s="90">
        <v>10000</v>
      </c>
      <c r="E285" s="90" t="s">
        <v>73</v>
      </c>
      <c r="F285" s="91">
        <f t="shared" si="4"/>
        <v>10000</v>
      </c>
      <c r="G285" s="87"/>
    </row>
    <row r="286" spans="1:7" ht="23.25" customHeight="1">
      <c r="A286" s="144" t="s">
        <v>250</v>
      </c>
      <c r="B286" s="145"/>
      <c r="C286" s="109">
        <v>10000</v>
      </c>
      <c r="D286" s="109">
        <v>10000</v>
      </c>
      <c r="E286" s="109" t="s">
        <v>73</v>
      </c>
      <c r="F286" s="110">
        <f t="shared" si="4"/>
        <v>10000</v>
      </c>
      <c r="G286" s="87"/>
    </row>
    <row r="287" spans="1:7" ht="23.25" customHeight="1">
      <c r="A287" s="96"/>
      <c r="B287" s="114" t="s">
        <v>84</v>
      </c>
      <c r="C287" s="183">
        <v>174100</v>
      </c>
      <c r="D287" s="184">
        <f>SUM(D277:D286)</f>
        <v>167000</v>
      </c>
      <c r="E287" s="184">
        <f>SUM(E283:E286)</f>
        <v>450</v>
      </c>
      <c r="F287" s="185">
        <f>SUM(F277:F286)</f>
        <v>166550</v>
      </c>
      <c r="G287" s="87"/>
    </row>
    <row r="288" spans="1:7" ht="23.25" customHeight="1">
      <c r="A288" s="154" t="s">
        <v>2</v>
      </c>
      <c r="B288" s="155"/>
      <c r="C288" s="104"/>
      <c r="D288" s="104"/>
      <c r="E288" s="105"/>
      <c r="F288" s="105"/>
      <c r="G288" s="87"/>
    </row>
    <row r="289" spans="1:7" ht="23.25" customHeight="1">
      <c r="A289" s="146" t="s">
        <v>131</v>
      </c>
      <c r="B289" s="147"/>
      <c r="C289" s="90">
        <v>100000</v>
      </c>
      <c r="D289" s="90">
        <v>100000</v>
      </c>
      <c r="E289" s="90" t="s">
        <v>73</v>
      </c>
      <c r="F289" s="91">
        <f>D289</f>
        <v>100000</v>
      </c>
      <c r="G289" s="87"/>
    </row>
    <row r="290" spans="1:7" ht="23.25" customHeight="1">
      <c r="A290" s="146" t="s">
        <v>132</v>
      </c>
      <c r="B290" s="147"/>
      <c r="C290" s="109">
        <v>230000</v>
      </c>
      <c r="D290" s="109">
        <v>199680</v>
      </c>
      <c r="E290" s="109">
        <f>13410+13090+21220</f>
        <v>47720</v>
      </c>
      <c r="F290" s="110">
        <f>D290-E290</f>
        <v>151960</v>
      </c>
      <c r="G290" s="87"/>
    </row>
    <row r="291" spans="1:7" ht="23.25" customHeight="1">
      <c r="A291" s="96"/>
      <c r="B291" s="114" t="s">
        <v>85</v>
      </c>
      <c r="C291" s="183">
        <v>330000</v>
      </c>
      <c r="D291" s="184">
        <f>SUM(D289:D290)</f>
        <v>299680</v>
      </c>
      <c r="E291" s="184">
        <f>SUM(E290)</f>
        <v>47720</v>
      </c>
      <c r="F291" s="185">
        <f>SUM(F289:F290)</f>
        <v>251960</v>
      </c>
      <c r="G291" s="87"/>
    </row>
    <row r="292" spans="1:7" ht="23.25" customHeight="1">
      <c r="A292" s="154" t="s">
        <v>141</v>
      </c>
      <c r="B292" s="155"/>
      <c r="C292" s="104"/>
      <c r="D292" s="104"/>
      <c r="E292" s="105"/>
      <c r="F292" s="105"/>
      <c r="G292" s="87"/>
    </row>
    <row r="293" spans="1:7" ht="23.25" customHeight="1">
      <c r="A293" s="146" t="s">
        <v>145</v>
      </c>
      <c r="B293" s="147"/>
      <c r="C293" s="109">
        <v>150000</v>
      </c>
      <c r="D293" s="109">
        <v>150000</v>
      </c>
      <c r="E293" s="109">
        <v>40000</v>
      </c>
      <c r="F293" s="110">
        <f>D293-E293</f>
        <v>110000</v>
      </c>
      <c r="G293" s="87"/>
    </row>
    <row r="294" spans="1:7" ht="23.25" customHeight="1">
      <c r="A294" s="96"/>
      <c r="B294" s="114" t="s">
        <v>232</v>
      </c>
      <c r="C294" s="183">
        <v>150000</v>
      </c>
      <c r="D294" s="184">
        <f>SUM(D293)</f>
        <v>150000</v>
      </c>
      <c r="E294" s="184">
        <f>E293</f>
        <v>40000</v>
      </c>
      <c r="F294" s="185">
        <f>D294-E294</f>
        <v>110000</v>
      </c>
      <c r="G294" s="87"/>
    </row>
    <row r="295" spans="1:9" ht="23.25" customHeight="1" thickBot="1">
      <c r="A295" s="96"/>
      <c r="B295" s="99" t="s">
        <v>251</v>
      </c>
      <c r="C295" s="106">
        <v>654100</v>
      </c>
      <c r="D295" s="106">
        <f>D287+D291+D294</f>
        <v>616680</v>
      </c>
      <c r="E295" s="106">
        <f>E287+E291+E294</f>
        <v>88170</v>
      </c>
      <c r="F295" s="107">
        <f>F287+F291+F294</f>
        <v>528510</v>
      </c>
      <c r="G295" s="87"/>
      <c r="I295" s="108"/>
    </row>
    <row r="296" spans="1:7" ht="23.25" customHeight="1" thickTop="1">
      <c r="A296" s="150" t="s">
        <v>252</v>
      </c>
      <c r="B296" s="151"/>
      <c r="C296" s="152"/>
      <c r="D296" s="152"/>
      <c r="E296" s="152"/>
      <c r="F296" s="153"/>
      <c r="G296" s="87"/>
    </row>
    <row r="297" spans="1:7" ht="23.25" customHeight="1">
      <c r="A297" s="156" t="s">
        <v>253</v>
      </c>
      <c r="B297" s="157"/>
      <c r="C297" s="92"/>
      <c r="D297" s="92"/>
      <c r="E297" s="93"/>
      <c r="F297" s="93"/>
      <c r="G297" s="87"/>
    </row>
    <row r="298" spans="1:7" ht="23.25" customHeight="1">
      <c r="A298" s="154" t="s">
        <v>1</v>
      </c>
      <c r="B298" s="155"/>
      <c r="C298" s="92"/>
      <c r="D298" s="92"/>
      <c r="E298" s="93"/>
      <c r="F298" s="93"/>
      <c r="G298" s="87"/>
    </row>
    <row r="299" spans="1:7" ht="23.25" customHeight="1">
      <c r="A299" s="186" t="s">
        <v>254</v>
      </c>
      <c r="B299" s="187"/>
      <c r="C299" s="90">
        <v>5000</v>
      </c>
      <c r="D299" s="90">
        <v>5000</v>
      </c>
      <c r="E299" s="90">
        <v>600</v>
      </c>
      <c r="F299" s="91">
        <f>D299-E299</f>
        <v>4400</v>
      </c>
      <c r="G299" s="87"/>
    </row>
    <row r="300" spans="1:7" ht="23.25" customHeight="1">
      <c r="A300" s="144" t="s">
        <v>255</v>
      </c>
      <c r="B300" s="145"/>
      <c r="C300" s="90">
        <v>10000</v>
      </c>
      <c r="D300" s="90">
        <v>10000</v>
      </c>
      <c r="E300" s="90" t="s">
        <v>73</v>
      </c>
      <c r="F300" s="91">
        <f>D300</f>
        <v>10000</v>
      </c>
      <c r="G300" s="87"/>
    </row>
    <row r="301" spans="1:7" ht="23.25" customHeight="1">
      <c r="A301" s="96"/>
      <c r="B301" s="97" t="s">
        <v>84</v>
      </c>
      <c r="C301" s="102">
        <v>15000</v>
      </c>
      <c r="D301" s="102">
        <f>SUM(D299:D300)</f>
        <v>15000</v>
      </c>
      <c r="E301" s="102">
        <f>SUM(E299:E300)</f>
        <v>600</v>
      </c>
      <c r="F301" s="103">
        <f>D301-E301</f>
        <v>14400</v>
      </c>
      <c r="G301" s="87"/>
    </row>
    <row r="302" spans="1:9" ht="23.25" customHeight="1" thickBot="1">
      <c r="A302" s="96"/>
      <c r="B302" s="99" t="s">
        <v>256</v>
      </c>
      <c r="C302" s="106">
        <v>15000</v>
      </c>
      <c r="D302" s="106">
        <f>D301</f>
        <v>15000</v>
      </c>
      <c r="E302" s="106">
        <v>600</v>
      </c>
      <c r="F302" s="107">
        <v>14400</v>
      </c>
      <c r="G302" s="87"/>
      <c r="I302" s="108"/>
    </row>
    <row r="303" spans="1:7" ht="23.25" customHeight="1" thickTop="1">
      <c r="A303" s="198"/>
      <c r="B303" s="101"/>
      <c r="C303" s="95"/>
      <c r="D303" s="95"/>
      <c r="E303" s="95"/>
      <c r="F303" s="95"/>
      <c r="G303" s="112"/>
    </row>
    <row r="304" spans="1:7" ht="23.25" customHeight="1">
      <c r="A304" s="98"/>
      <c r="B304" s="94"/>
      <c r="C304" s="95"/>
      <c r="D304" s="95"/>
      <c r="E304" s="95"/>
      <c r="F304" s="95"/>
      <c r="G304" s="112"/>
    </row>
    <row r="305" spans="1:7" ht="23.25" customHeight="1">
      <c r="A305" s="152" t="s">
        <v>257</v>
      </c>
      <c r="B305" s="152"/>
      <c r="C305" s="152"/>
      <c r="D305" s="152"/>
      <c r="E305" s="152"/>
      <c r="F305" s="152"/>
      <c r="G305" s="87"/>
    </row>
    <row r="306" spans="1:7" ht="23.25" customHeight="1">
      <c r="A306" s="156" t="s">
        <v>258</v>
      </c>
      <c r="B306" s="157"/>
      <c r="C306" s="92"/>
      <c r="D306" s="92"/>
      <c r="E306" s="93"/>
      <c r="F306" s="93"/>
      <c r="G306" s="87"/>
    </row>
    <row r="307" spans="1:7" ht="23.25" customHeight="1">
      <c r="A307" s="154" t="s">
        <v>1</v>
      </c>
      <c r="B307" s="155"/>
      <c r="C307" s="92"/>
      <c r="D307" s="92"/>
      <c r="E307" s="93"/>
      <c r="F307" s="93"/>
      <c r="G307" s="87"/>
    </row>
    <row r="308" spans="1:7" ht="23.25" customHeight="1">
      <c r="A308" s="144" t="s">
        <v>259</v>
      </c>
      <c r="B308" s="145"/>
      <c r="C308" s="90">
        <v>20000</v>
      </c>
      <c r="D308" s="90">
        <v>20000</v>
      </c>
      <c r="E308" s="90" t="s">
        <v>73</v>
      </c>
      <c r="F308" s="91">
        <f>D308</f>
        <v>20000</v>
      </c>
      <c r="G308" s="87"/>
    </row>
    <row r="309" spans="1:7" ht="23.25" customHeight="1">
      <c r="A309" s="144" t="s">
        <v>260</v>
      </c>
      <c r="B309" s="145"/>
      <c r="C309" s="90">
        <v>110000</v>
      </c>
      <c r="D309" s="90">
        <v>110000</v>
      </c>
      <c r="E309" s="90">
        <f>5480+86275</f>
        <v>91755</v>
      </c>
      <c r="F309" s="91">
        <f>D309-E309</f>
        <v>18245</v>
      </c>
      <c r="G309" s="87"/>
    </row>
    <row r="310" spans="1:7" ht="23.25" customHeight="1">
      <c r="A310" s="144" t="s">
        <v>261</v>
      </c>
      <c r="B310" s="145"/>
      <c r="C310" s="90">
        <v>15000</v>
      </c>
      <c r="D310" s="90">
        <v>15000</v>
      </c>
      <c r="E310" s="90">
        <v>15000</v>
      </c>
      <c r="F310" s="91" t="s">
        <v>73</v>
      </c>
      <c r="G310" s="87"/>
    </row>
    <row r="311" spans="1:7" ht="23.25" customHeight="1">
      <c r="A311" s="144" t="s">
        <v>262</v>
      </c>
      <c r="B311" s="145"/>
      <c r="C311" s="90">
        <v>15000</v>
      </c>
      <c r="D311" s="90">
        <v>15000</v>
      </c>
      <c r="E311" s="91">
        <v>11400</v>
      </c>
      <c r="F311" s="91">
        <f>D311-E311</f>
        <v>3600</v>
      </c>
      <c r="G311" s="87"/>
    </row>
    <row r="312" spans="1:7" ht="23.25" customHeight="1">
      <c r="A312" s="144" t="s">
        <v>263</v>
      </c>
      <c r="B312" s="145"/>
      <c r="C312" s="109">
        <v>15000</v>
      </c>
      <c r="D312" s="109">
        <v>15000</v>
      </c>
      <c r="E312" s="109" t="s">
        <v>73</v>
      </c>
      <c r="F312" s="110">
        <f>D312</f>
        <v>15000</v>
      </c>
      <c r="G312" s="87"/>
    </row>
    <row r="313" spans="1:7" ht="23.25" customHeight="1">
      <c r="A313" s="96"/>
      <c r="B313" s="114" t="s">
        <v>84</v>
      </c>
      <c r="C313" s="183">
        <v>175000</v>
      </c>
      <c r="D313" s="184">
        <f>SUM(D308:D312)</f>
        <v>175000</v>
      </c>
      <c r="E313" s="184">
        <f>SUM(E309:E312)</f>
        <v>118155</v>
      </c>
      <c r="F313" s="185">
        <f>SUM(F308:F312)</f>
        <v>56845</v>
      </c>
      <c r="G313" s="87"/>
    </row>
    <row r="314" spans="1:7" ht="23.25" customHeight="1">
      <c r="A314" s="154" t="s">
        <v>2</v>
      </c>
      <c r="B314" s="155"/>
      <c r="C314" s="104"/>
      <c r="D314" s="104"/>
      <c r="E314" s="105"/>
      <c r="F314" s="105"/>
      <c r="G314" s="87"/>
    </row>
    <row r="315" spans="1:7" ht="23.25" customHeight="1">
      <c r="A315" s="146" t="s">
        <v>264</v>
      </c>
      <c r="B315" s="147"/>
      <c r="C315" s="109">
        <v>90000</v>
      </c>
      <c r="D315" s="109">
        <v>90000</v>
      </c>
      <c r="E315" s="109">
        <v>60400</v>
      </c>
      <c r="F315" s="110">
        <f>D315-E315</f>
        <v>29600</v>
      </c>
      <c r="G315" s="87"/>
    </row>
    <row r="316" spans="1:7" ht="23.25" customHeight="1">
      <c r="A316" s="96"/>
      <c r="B316" s="114" t="s">
        <v>85</v>
      </c>
      <c r="C316" s="183">
        <v>90000</v>
      </c>
      <c r="D316" s="184">
        <f>SUM(D315)</f>
        <v>90000</v>
      </c>
      <c r="E316" s="184">
        <f>SUM(E315)</f>
        <v>60400</v>
      </c>
      <c r="F316" s="185">
        <f>SUM(F315)</f>
        <v>29600</v>
      </c>
      <c r="G316" s="87"/>
    </row>
    <row r="317" spans="1:7" ht="23.25" customHeight="1">
      <c r="A317" s="154" t="s">
        <v>4</v>
      </c>
      <c r="B317" s="155"/>
      <c r="C317" s="104"/>
      <c r="D317" s="104"/>
      <c r="E317" s="105"/>
      <c r="F317" s="105"/>
      <c r="G317" s="87"/>
    </row>
    <row r="318" spans="1:7" ht="23.25" customHeight="1">
      <c r="A318" s="144" t="s">
        <v>265</v>
      </c>
      <c r="B318" s="145"/>
      <c r="C318" s="90">
        <v>22500</v>
      </c>
      <c r="D318" s="90">
        <v>22500</v>
      </c>
      <c r="E318" s="90" t="s">
        <v>73</v>
      </c>
      <c r="F318" s="91">
        <f>D318</f>
        <v>22500</v>
      </c>
      <c r="G318" s="87"/>
    </row>
    <row r="319" spans="1:7" ht="23.25" customHeight="1">
      <c r="A319" s="144" t="s">
        <v>266</v>
      </c>
      <c r="B319" s="145"/>
      <c r="C319" s="90">
        <v>7207000</v>
      </c>
      <c r="D319" s="90">
        <v>7207000</v>
      </c>
      <c r="E319" s="90" t="s">
        <v>73</v>
      </c>
      <c r="F319" s="91">
        <f>D319</f>
        <v>7207000</v>
      </c>
      <c r="G319" s="87"/>
    </row>
    <row r="320" spans="1:7" ht="23.25" customHeight="1">
      <c r="A320" s="96"/>
      <c r="B320" s="97" t="s">
        <v>86</v>
      </c>
      <c r="C320" s="102">
        <v>7229500</v>
      </c>
      <c r="D320" s="102">
        <f>SUM(D318:D319)</f>
        <v>7229500</v>
      </c>
      <c r="E320" s="102" t="s">
        <v>73</v>
      </c>
      <c r="F320" s="103">
        <f>D320</f>
        <v>7229500</v>
      </c>
      <c r="G320" s="87"/>
    </row>
    <row r="321" spans="1:9" ht="23.25" customHeight="1" thickBot="1">
      <c r="A321" s="96"/>
      <c r="B321" s="99" t="s">
        <v>267</v>
      </c>
      <c r="C321" s="106">
        <v>7494500</v>
      </c>
      <c r="D321" s="106">
        <f>D313+D316+D320</f>
        <v>7494500</v>
      </c>
      <c r="E321" s="106">
        <f>E313+E316</f>
        <v>178555</v>
      </c>
      <c r="F321" s="107">
        <f>F313+F316+F320</f>
        <v>7315945</v>
      </c>
      <c r="G321" s="87"/>
      <c r="I321" s="108"/>
    </row>
    <row r="322" spans="1:7" ht="23.25" customHeight="1" thickTop="1">
      <c r="A322" s="156" t="s">
        <v>268</v>
      </c>
      <c r="B322" s="157"/>
      <c r="C322" s="104"/>
      <c r="D322" s="104"/>
      <c r="E322" s="105"/>
      <c r="F322" s="105"/>
      <c r="G322" s="87"/>
    </row>
    <row r="323" spans="1:7" ht="23.25" customHeight="1">
      <c r="A323" s="154" t="s">
        <v>1</v>
      </c>
      <c r="B323" s="157"/>
      <c r="C323" s="92"/>
      <c r="D323" s="92"/>
      <c r="E323" s="93"/>
      <c r="F323" s="93"/>
      <c r="G323" s="87"/>
    </row>
    <row r="324" spans="1:7" ht="23.25" customHeight="1">
      <c r="A324" s="144" t="s">
        <v>269</v>
      </c>
      <c r="B324" s="145"/>
      <c r="C324" s="90">
        <v>30000</v>
      </c>
      <c r="D324" s="90">
        <v>30000</v>
      </c>
      <c r="E324" s="90" t="s">
        <v>73</v>
      </c>
      <c r="F324" s="91">
        <f>D324</f>
        <v>30000</v>
      </c>
      <c r="G324" s="87"/>
    </row>
    <row r="325" spans="1:7" ht="23.25" customHeight="1">
      <c r="A325" s="144" t="s">
        <v>270</v>
      </c>
      <c r="B325" s="145"/>
      <c r="C325" s="90">
        <v>50000</v>
      </c>
      <c r="D325" s="90">
        <v>50000</v>
      </c>
      <c r="E325" s="90" t="s">
        <v>73</v>
      </c>
      <c r="F325" s="91">
        <f aca="true" t="shared" si="5" ref="F325:F332">D325</f>
        <v>50000</v>
      </c>
      <c r="G325" s="87"/>
    </row>
    <row r="326" spans="1:7" ht="23.25" customHeight="1">
      <c r="A326" s="144" t="s">
        <v>271</v>
      </c>
      <c r="B326" s="145"/>
      <c r="C326" s="90">
        <v>5000</v>
      </c>
      <c r="D326" s="90">
        <v>5000</v>
      </c>
      <c r="E326" s="90" t="s">
        <v>73</v>
      </c>
      <c r="F326" s="91">
        <f t="shared" si="5"/>
        <v>5000</v>
      </c>
      <c r="G326" s="87"/>
    </row>
    <row r="327" spans="1:7" ht="23.25" customHeight="1">
      <c r="A327" s="144" t="s">
        <v>272</v>
      </c>
      <c r="B327" s="145"/>
      <c r="C327" s="90">
        <v>20000</v>
      </c>
      <c r="D327" s="90">
        <v>20000</v>
      </c>
      <c r="E327" s="91" t="s">
        <v>73</v>
      </c>
      <c r="F327" s="91">
        <f t="shared" si="5"/>
        <v>20000</v>
      </c>
      <c r="G327" s="87"/>
    </row>
    <row r="328" spans="1:7" ht="23.25" customHeight="1">
      <c r="A328" s="144" t="s">
        <v>273</v>
      </c>
      <c r="B328" s="145"/>
      <c r="C328" s="90">
        <v>40000</v>
      </c>
      <c r="D328" s="90">
        <v>39400</v>
      </c>
      <c r="E328" s="90" t="s">
        <v>73</v>
      </c>
      <c r="F328" s="91">
        <f t="shared" si="5"/>
        <v>39400</v>
      </c>
      <c r="G328" s="87"/>
    </row>
    <row r="329" spans="1:7" ht="23.25" customHeight="1">
      <c r="A329" s="144" t="s">
        <v>274</v>
      </c>
      <c r="B329" s="145"/>
      <c r="C329" s="90">
        <v>10000</v>
      </c>
      <c r="D329" s="90">
        <v>10000</v>
      </c>
      <c r="E329" s="90" t="s">
        <v>73</v>
      </c>
      <c r="F329" s="91">
        <f t="shared" si="5"/>
        <v>10000</v>
      </c>
      <c r="G329" s="87"/>
    </row>
    <row r="330" spans="1:7" ht="23.25" customHeight="1">
      <c r="A330" s="144" t="s">
        <v>82</v>
      </c>
      <c r="B330" s="145"/>
      <c r="C330" s="90">
        <v>100000</v>
      </c>
      <c r="D330" s="90">
        <v>100000</v>
      </c>
      <c r="E330" s="90" t="s">
        <v>73</v>
      </c>
      <c r="F330" s="91">
        <f t="shared" si="5"/>
        <v>100000</v>
      </c>
      <c r="G330" s="87"/>
    </row>
    <row r="331" spans="1:7" ht="23.25" customHeight="1">
      <c r="A331" s="144" t="s">
        <v>275</v>
      </c>
      <c r="B331" s="145"/>
      <c r="C331" s="109">
        <v>30000</v>
      </c>
      <c r="D331" s="109">
        <v>30000</v>
      </c>
      <c r="E331" s="110" t="s">
        <v>73</v>
      </c>
      <c r="F331" s="110">
        <f t="shared" si="5"/>
        <v>30000</v>
      </c>
      <c r="G331" s="87"/>
    </row>
    <row r="332" spans="1:7" ht="23.25" customHeight="1">
      <c r="A332" s="148" t="s">
        <v>84</v>
      </c>
      <c r="B332" s="166"/>
      <c r="C332" s="188">
        <v>285000</v>
      </c>
      <c r="D332" s="189">
        <f>SUM(D324:D331)</f>
        <v>284400</v>
      </c>
      <c r="E332" s="189" t="s">
        <v>73</v>
      </c>
      <c r="F332" s="185">
        <f t="shared" si="5"/>
        <v>284400</v>
      </c>
      <c r="G332" s="87"/>
    </row>
    <row r="333" spans="1:7" ht="23.25" customHeight="1">
      <c r="A333" s="113"/>
      <c r="B333" s="114"/>
      <c r="C333" s="95"/>
      <c r="D333" s="197"/>
      <c r="E333" s="199"/>
      <c r="F333" s="197"/>
      <c r="G333" s="112"/>
    </row>
    <row r="334" spans="1:7" ht="23.25" customHeight="1">
      <c r="A334" s="100"/>
      <c r="B334" s="101"/>
      <c r="C334" s="95"/>
      <c r="D334" s="197"/>
      <c r="E334" s="199"/>
      <c r="F334" s="197"/>
      <c r="G334" s="112"/>
    </row>
    <row r="335" spans="1:7" ht="23.25" customHeight="1">
      <c r="A335" s="154" t="s">
        <v>4</v>
      </c>
      <c r="B335" s="155"/>
      <c r="C335" s="92"/>
      <c r="D335" s="92"/>
      <c r="E335" s="93"/>
      <c r="F335" s="93"/>
      <c r="G335" s="87"/>
    </row>
    <row r="336" spans="1:7" ht="23.25" customHeight="1">
      <c r="A336" s="144" t="s">
        <v>276</v>
      </c>
      <c r="B336" s="145"/>
      <c r="C336" s="90">
        <v>104000</v>
      </c>
      <c r="D336" s="90">
        <v>104000</v>
      </c>
      <c r="E336" s="90" t="s">
        <v>73</v>
      </c>
      <c r="F336" s="91">
        <f>D336</f>
        <v>104000</v>
      </c>
      <c r="G336" s="87"/>
    </row>
    <row r="337" spans="1:7" ht="23.25" customHeight="1">
      <c r="A337" s="144" t="s">
        <v>277</v>
      </c>
      <c r="B337" s="145"/>
      <c r="C337" s="109">
        <v>250000</v>
      </c>
      <c r="D337" s="109">
        <v>250000</v>
      </c>
      <c r="E337" s="109" t="s">
        <v>73</v>
      </c>
      <c r="F337" s="110">
        <f>D337</f>
        <v>250000</v>
      </c>
      <c r="G337" s="87"/>
    </row>
    <row r="338" spans="1:7" ht="23.25" customHeight="1">
      <c r="A338" s="96"/>
      <c r="B338" s="114" t="s">
        <v>86</v>
      </c>
      <c r="C338" s="183">
        <v>354000</v>
      </c>
      <c r="D338" s="184">
        <f>SUM(D336:D337)</f>
        <v>354000</v>
      </c>
      <c r="E338" s="184" t="s">
        <v>73</v>
      </c>
      <c r="F338" s="185">
        <f>SUM(F336:F337)</f>
        <v>354000</v>
      </c>
      <c r="G338" s="87"/>
    </row>
    <row r="339" spans="1:7" ht="23.25" customHeight="1">
      <c r="A339" s="158" t="s">
        <v>171</v>
      </c>
      <c r="B339" s="159"/>
      <c r="C339" s="115"/>
      <c r="D339" s="115"/>
      <c r="E339" s="115"/>
      <c r="F339" s="116"/>
      <c r="G339" s="87"/>
    </row>
    <row r="340" spans="1:7" ht="23.25" customHeight="1">
      <c r="A340" s="186" t="s">
        <v>278</v>
      </c>
      <c r="B340" s="187"/>
      <c r="C340" s="90">
        <v>40000</v>
      </c>
      <c r="D340" s="90">
        <v>40000</v>
      </c>
      <c r="E340" s="91">
        <v>40000</v>
      </c>
      <c r="F340" s="91" t="s">
        <v>73</v>
      </c>
      <c r="G340" s="87"/>
    </row>
    <row r="341" spans="1:7" ht="23.25" customHeight="1">
      <c r="A341" s="96"/>
      <c r="B341" s="97" t="s">
        <v>87</v>
      </c>
      <c r="C341" s="102">
        <v>40000</v>
      </c>
      <c r="D341" s="102">
        <f>SUM(D340)</f>
        <v>40000</v>
      </c>
      <c r="E341" s="102">
        <v>40000</v>
      </c>
      <c r="F341" s="103" t="s">
        <v>73</v>
      </c>
      <c r="G341" s="87"/>
    </row>
    <row r="342" spans="1:9" ht="23.25" customHeight="1" thickBot="1">
      <c r="A342" s="96"/>
      <c r="B342" s="99" t="s">
        <v>279</v>
      </c>
      <c r="C342" s="106">
        <v>679000</v>
      </c>
      <c r="D342" s="106">
        <f>D332+D338+D341</f>
        <v>678400</v>
      </c>
      <c r="E342" s="106">
        <v>40000</v>
      </c>
      <c r="F342" s="107">
        <f>F332+F338</f>
        <v>638400</v>
      </c>
      <c r="G342" s="87"/>
      <c r="I342" s="108"/>
    </row>
    <row r="343" spans="1:7" ht="23.25" customHeight="1" thickTop="1">
      <c r="A343" s="156" t="s">
        <v>280</v>
      </c>
      <c r="B343" s="157"/>
      <c r="C343" s="104"/>
      <c r="D343" s="104"/>
      <c r="E343" s="105"/>
      <c r="F343" s="105"/>
      <c r="G343" s="87"/>
    </row>
    <row r="344" spans="1:7" ht="23.25" customHeight="1">
      <c r="A344" s="154" t="s">
        <v>1</v>
      </c>
      <c r="B344" s="155"/>
      <c r="C344" s="92"/>
      <c r="D344" s="92"/>
      <c r="E344" s="93"/>
      <c r="F344" s="93"/>
      <c r="G344" s="87"/>
    </row>
    <row r="345" spans="1:7" ht="23.25" customHeight="1">
      <c r="A345" s="146" t="s">
        <v>281</v>
      </c>
      <c r="B345" s="147"/>
      <c r="C345" s="109">
        <v>3000</v>
      </c>
      <c r="D345" s="109">
        <v>3000</v>
      </c>
      <c r="E345" s="109" t="s">
        <v>73</v>
      </c>
      <c r="F345" s="110">
        <f>D345</f>
        <v>3000</v>
      </c>
      <c r="G345" s="87"/>
    </row>
    <row r="346" spans="1:7" ht="23.25" customHeight="1">
      <c r="A346" s="96"/>
      <c r="B346" s="114" t="s">
        <v>84</v>
      </c>
      <c r="C346" s="183">
        <v>3000</v>
      </c>
      <c r="D346" s="184">
        <f>SUM(D345)</f>
        <v>3000</v>
      </c>
      <c r="E346" s="184" t="s">
        <v>73</v>
      </c>
      <c r="F346" s="185">
        <f>D346</f>
        <v>3000</v>
      </c>
      <c r="G346" s="87"/>
    </row>
    <row r="347" spans="1:9" ht="23.25" customHeight="1" thickBot="1">
      <c r="A347" s="96"/>
      <c r="B347" s="99" t="s">
        <v>282</v>
      </c>
      <c r="C347" s="106">
        <v>3000</v>
      </c>
      <c r="D347" s="106">
        <f>D346</f>
        <v>3000</v>
      </c>
      <c r="E347" s="106" t="s">
        <v>73</v>
      </c>
      <c r="F347" s="107">
        <f>D347</f>
        <v>3000</v>
      </c>
      <c r="G347" s="87"/>
      <c r="I347" s="108"/>
    </row>
    <row r="348" spans="1:7" ht="23.25" customHeight="1" thickTop="1">
      <c r="A348" s="150" t="s">
        <v>283</v>
      </c>
      <c r="B348" s="151"/>
      <c r="C348" s="152"/>
      <c r="D348" s="152"/>
      <c r="E348" s="152"/>
      <c r="F348" s="153"/>
      <c r="G348" s="87"/>
    </row>
    <row r="349" spans="1:7" ht="23.25" customHeight="1">
      <c r="A349" s="156" t="s">
        <v>284</v>
      </c>
      <c r="B349" s="157"/>
      <c r="C349" s="92"/>
      <c r="D349" s="92"/>
      <c r="E349" s="93"/>
      <c r="F349" s="93"/>
      <c r="G349" s="87"/>
    </row>
    <row r="350" spans="1:7" ht="23.25" customHeight="1">
      <c r="A350" s="154" t="s">
        <v>1</v>
      </c>
      <c r="B350" s="155"/>
      <c r="C350" s="92"/>
      <c r="D350" s="92"/>
      <c r="E350" s="93"/>
      <c r="F350" s="93"/>
      <c r="G350" s="87"/>
    </row>
    <row r="351" spans="1:7" ht="23.25" customHeight="1">
      <c r="A351" s="144" t="s">
        <v>285</v>
      </c>
      <c r="B351" s="145"/>
      <c r="C351" s="109">
        <v>10000</v>
      </c>
      <c r="D351" s="109">
        <v>10000</v>
      </c>
      <c r="E351" s="109" t="s">
        <v>73</v>
      </c>
      <c r="F351" s="110">
        <f>D351</f>
        <v>10000</v>
      </c>
      <c r="G351" s="87"/>
    </row>
    <row r="352" spans="1:7" ht="23.25" customHeight="1">
      <c r="A352" s="96"/>
      <c r="B352" s="114" t="s">
        <v>84</v>
      </c>
      <c r="C352" s="183">
        <v>10000</v>
      </c>
      <c r="D352" s="184">
        <f>SUM(D351)</f>
        <v>10000</v>
      </c>
      <c r="E352" s="184" t="s">
        <v>73</v>
      </c>
      <c r="F352" s="185">
        <f>D352</f>
        <v>10000</v>
      </c>
      <c r="G352" s="87"/>
    </row>
    <row r="353" spans="1:9" ht="23.25" customHeight="1" thickBot="1">
      <c r="A353" s="96"/>
      <c r="B353" s="99" t="s">
        <v>286</v>
      </c>
      <c r="C353" s="106">
        <v>10000</v>
      </c>
      <c r="D353" s="106">
        <f>D352</f>
        <v>10000</v>
      </c>
      <c r="E353" s="106" t="s">
        <v>73</v>
      </c>
      <c r="F353" s="107">
        <f>D353</f>
        <v>10000</v>
      </c>
      <c r="G353" s="87"/>
      <c r="I353" s="108"/>
    </row>
    <row r="354" spans="1:7" ht="23.25" customHeight="1" thickTop="1">
      <c r="A354" s="156" t="s">
        <v>287</v>
      </c>
      <c r="B354" s="157"/>
      <c r="C354" s="104"/>
      <c r="D354" s="104"/>
      <c r="E354" s="105"/>
      <c r="F354" s="105"/>
      <c r="G354" s="87"/>
    </row>
    <row r="355" spans="1:7" ht="23.25" customHeight="1">
      <c r="A355" s="154" t="s">
        <v>1</v>
      </c>
      <c r="B355" s="155"/>
      <c r="C355" s="92"/>
      <c r="D355" s="92"/>
      <c r="E355" s="93"/>
      <c r="F355" s="93"/>
      <c r="G355" s="87"/>
    </row>
    <row r="356" spans="1:7" ht="23.25" customHeight="1">
      <c r="A356" s="144" t="s">
        <v>288</v>
      </c>
      <c r="B356" s="145"/>
      <c r="C356" s="90">
        <v>10000</v>
      </c>
      <c r="D356" s="90">
        <v>10000</v>
      </c>
      <c r="E356" s="90" t="s">
        <v>73</v>
      </c>
      <c r="F356" s="91">
        <f>D356</f>
        <v>10000</v>
      </c>
      <c r="G356" s="87"/>
    </row>
    <row r="357" spans="1:7" ht="23.25" customHeight="1">
      <c r="A357" s="144" t="s">
        <v>289</v>
      </c>
      <c r="B357" s="145"/>
      <c r="C357" s="90">
        <v>10000</v>
      </c>
      <c r="D357" s="90">
        <v>10000</v>
      </c>
      <c r="E357" s="90" t="s">
        <v>73</v>
      </c>
      <c r="F357" s="91">
        <f>D357</f>
        <v>10000</v>
      </c>
      <c r="G357" s="87"/>
    </row>
    <row r="358" spans="1:7" ht="23.25" customHeight="1">
      <c r="A358" s="96"/>
      <c r="B358" s="97" t="s">
        <v>84</v>
      </c>
      <c r="C358" s="102">
        <v>20000</v>
      </c>
      <c r="D358" s="102">
        <f>SUM(D356:D357)</f>
        <v>20000</v>
      </c>
      <c r="E358" s="102" t="s">
        <v>73</v>
      </c>
      <c r="F358" s="103">
        <f>D358</f>
        <v>20000</v>
      </c>
      <c r="G358" s="87"/>
    </row>
    <row r="359" spans="1:9" ht="23.25" customHeight="1" thickBot="1">
      <c r="A359" s="96"/>
      <c r="B359" s="99" t="s">
        <v>290</v>
      </c>
      <c r="C359" s="106">
        <v>20000</v>
      </c>
      <c r="D359" s="106">
        <f>D358</f>
        <v>20000</v>
      </c>
      <c r="E359" s="106" t="s">
        <v>73</v>
      </c>
      <c r="F359" s="107">
        <f>D359</f>
        <v>20000</v>
      </c>
      <c r="G359" s="87"/>
      <c r="I359" s="108"/>
    </row>
    <row r="360" spans="1:7" ht="23.25" customHeight="1" thickTop="1">
      <c r="A360" s="98"/>
      <c r="B360" s="94"/>
      <c r="C360" s="95"/>
      <c r="D360" s="95"/>
      <c r="E360" s="95"/>
      <c r="F360" s="95"/>
      <c r="G360" s="87"/>
    </row>
    <row r="361" spans="1:7" ht="23.25" customHeight="1">
      <c r="A361" s="98"/>
      <c r="B361" s="94"/>
      <c r="C361" s="95"/>
      <c r="D361" s="95"/>
      <c r="E361" s="95"/>
      <c r="F361" s="95"/>
      <c r="G361" s="112"/>
    </row>
    <row r="362" spans="1:7" ht="23.25" customHeight="1">
      <c r="A362" s="98"/>
      <c r="B362" s="94"/>
      <c r="C362" s="95"/>
      <c r="D362" s="95"/>
      <c r="E362" s="95"/>
      <c r="F362" s="95"/>
      <c r="G362" s="112"/>
    </row>
    <row r="363" spans="1:7" ht="23.25" customHeight="1">
      <c r="A363" s="98"/>
      <c r="B363" s="94"/>
      <c r="C363" s="95"/>
      <c r="D363" s="95"/>
      <c r="E363" s="95"/>
      <c r="F363" s="95"/>
      <c r="G363" s="112"/>
    </row>
    <row r="364" spans="1:7" ht="23.25" customHeight="1">
      <c r="A364" s="98"/>
      <c r="B364" s="94"/>
      <c r="C364" s="95"/>
      <c r="D364" s="95"/>
      <c r="E364" s="95"/>
      <c r="F364" s="95"/>
      <c r="G364" s="112"/>
    </row>
    <row r="365" spans="1:7" ht="23.25" customHeight="1">
      <c r="A365" s="152" t="s">
        <v>291</v>
      </c>
      <c r="B365" s="152"/>
      <c r="C365" s="152"/>
      <c r="D365" s="152"/>
      <c r="E365" s="152"/>
      <c r="F365" s="152"/>
      <c r="G365" s="87"/>
    </row>
    <row r="366" spans="1:7" ht="23.25" customHeight="1">
      <c r="A366" s="156" t="s">
        <v>292</v>
      </c>
      <c r="B366" s="157"/>
      <c r="C366" s="92"/>
      <c r="D366" s="92"/>
      <c r="E366" s="93"/>
      <c r="F366" s="93"/>
      <c r="G366" s="87"/>
    </row>
    <row r="367" spans="1:7" ht="23.25" customHeight="1">
      <c r="A367" s="154" t="s">
        <v>3</v>
      </c>
      <c r="B367" s="155"/>
      <c r="C367" s="92"/>
      <c r="D367" s="92"/>
      <c r="E367" s="93"/>
      <c r="F367" s="93"/>
      <c r="G367" s="87"/>
    </row>
    <row r="368" spans="1:7" ht="23.25" customHeight="1">
      <c r="A368" s="146" t="s">
        <v>135</v>
      </c>
      <c r="B368" s="147"/>
      <c r="C368" s="109">
        <v>30000</v>
      </c>
      <c r="D368" s="109">
        <v>29851.83</v>
      </c>
      <c r="E368" s="109">
        <f>49.39+49.39+49.39</f>
        <v>148.17000000000002</v>
      </c>
      <c r="F368" s="110">
        <f>D368-E368</f>
        <v>29703.660000000003</v>
      </c>
      <c r="G368" s="87"/>
    </row>
    <row r="369" spans="1:7" ht="23.25" customHeight="1">
      <c r="A369" s="96"/>
      <c r="B369" s="114" t="s">
        <v>3</v>
      </c>
      <c r="C369" s="183">
        <v>30000</v>
      </c>
      <c r="D369" s="184">
        <f>D368</f>
        <v>29851.83</v>
      </c>
      <c r="E369" s="184">
        <f>SUM(E368)</f>
        <v>148.17000000000002</v>
      </c>
      <c r="F369" s="191">
        <f>D369-E369</f>
        <v>29703.660000000003</v>
      </c>
      <c r="G369" s="87"/>
    </row>
    <row r="370" spans="1:7" ht="23.25" customHeight="1" thickBot="1">
      <c r="A370" s="96"/>
      <c r="B370" s="99" t="s">
        <v>293</v>
      </c>
      <c r="C370" s="190">
        <v>30000</v>
      </c>
      <c r="D370" s="190">
        <f>D369</f>
        <v>29851.83</v>
      </c>
      <c r="E370" s="190">
        <f>E369</f>
        <v>148.17000000000002</v>
      </c>
      <c r="F370" s="192">
        <f>D370-E370</f>
        <v>29703.660000000003</v>
      </c>
      <c r="G370" s="87"/>
    </row>
    <row r="371" spans="1:7" ht="23.25" customHeight="1" thickTop="1">
      <c r="A371" s="150" t="s">
        <v>294</v>
      </c>
      <c r="B371" s="151"/>
      <c r="C371" s="152"/>
      <c r="D371" s="152"/>
      <c r="E371" s="152"/>
      <c r="F371" s="153"/>
      <c r="G371" s="87"/>
    </row>
    <row r="372" spans="1:7" ht="23.25" customHeight="1">
      <c r="A372" s="154" t="s">
        <v>295</v>
      </c>
      <c r="B372" s="155"/>
      <c r="C372" s="92"/>
      <c r="D372" s="92"/>
      <c r="E372" s="93"/>
      <c r="F372" s="93"/>
      <c r="G372" s="87"/>
    </row>
    <row r="373" spans="1:7" ht="23.25" customHeight="1">
      <c r="A373" s="146" t="s">
        <v>296</v>
      </c>
      <c r="B373" s="147"/>
      <c r="C373" s="90">
        <v>91650</v>
      </c>
      <c r="D373" s="90">
        <v>76600</v>
      </c>
      <c r="E373" s="90">
        <f>7525+7525+7525</f>
        <v>22575</v>
      </c>
      <c r="F373" s="91">
        <f>D373-E373</f>
        <v>54025</v>
      </c>
      <c r="G373" s="87"/>
    </row>
    <row r="374" spans="1:7" ht="23.25" customHeight="1">
      <c r="A374" s="146" t="s">
        <v>297</v>
      </c>
      <c r="B374" s="147"/>
      <c r="C374" s="90">
        <v>3950</v>
      </c>
      <c r="D374" s="90">
        <v>3950</v>
      </c>
      <c r="E374" s="90">
        <v>3810</v>
      </c>
      <c r="F374" s="91">
        <f>D374-E374</f>
        <v>140</v>
      </c>
      <c r="G374" s="87"/>
    </row>
    <row r="375" spans="1:7" ht="23.25" customHeight="1">
      <c r="A375" s="146" t="s">
        <v>298</v>
      </c>
      <c r="B375" s="147"/>
      <c r="C375" s="90">
        <v>4947600</v>
      </c>
      <c r="D375" s="90">
        <v>3798700</v>
      </c>
      <c r="E375" s="90">
        <f>400200+370100+384600</f>
        <v>1154900</v>
      </c>
      <c r="F375" s="91">
        <f>D375-E375</f>
        <v>2643800</v>
      </c>
      <c r="G375" s="87"/>
    </row>
    <row r="376" spans="1:7" ht="23.25" customHeight="1">
      <c r="A376" s="146" t="s">
        <v>299</v>
      </c>
      <c r="B376" s="147"/>
      <c r="C376" s="90">
        <v>1440000</v>
      </c>
      <c r="D376" s="90">
        <v>1171200</v>
      </c>
      <c r="E376" s="91">
        <f>94400+91200+93600</f>
        <v>279200</v>
      </c>
      <c r="F376" s="91">
        <f>D376-E376</f>
        <v>892000</v>
      </c>
      <c r="G376" s="87"/>
    </row>
    <row r="377" spans="1:7" ht="23.25" customHeight="1">
      <c r="A377" s="146" t="s">
        <v>300</v>
      </c>
      <c r="B377" s="147"/>
      <c r="C377" s="90">
        <v>96000</v>
      </c>
      <c r="D377" s="90">
        <v>72000</v>
      </c>
      <c r="E377" s="90">
        <f>10500+5500+8000</f>
        <v>24000</v>
      </c>
      <c r="F377" s="91">
        <f>D377-E377</f>
        <v>48000</v>
      </c>
      <c r="G377" s="87"/>
    </row>
    <row r="378" spans="1:7" ht="23.25" customHeight="1">
      <c r="A378" s="146" t="s">
        <v>301</v>
      </c>
      <c r="B378" s="147"/>
      <c r="C378" s="90">
        <v>389681</v>
      </c>
      <c r="D378" s="90">
        <v>388631</v>
      </c>
      <c r="E378" s="90">
        <v>17493</v>
      </c>
      <c r="F378" s="91">
        <f>D378-E378</f>
        <v>371138</v>
      </c>
      <c r="G378" s="87"/>
    </row>
    <row r="379" spans="1:7" ht="23.25" customHeight="1">
      <c r="A379" s="144" t="s">
        <v>302</v>
      </c>
      <c r="B379" s="145"/>
      <c r="C379" s="90">
        <v>20000</v>
      </c>
      <c r="D379" s="90">
        <v>20000</v>
      </c>
      <c r="E379" s="91" t="s">
        <v>73</v>
      </c>
      <c r="F379" s="91">
        <f>D379</f>
        <v>20000</v>
      </c>
      <c r="G379" s="87"/>
    </row>
    <row r="380" spans="1:7" ht="23.25" customHeight="1">
      <c r="A380" s="144" t="s">
        <v>303</v>
      </c>
      <c r="B380" s="145"/>
      <c r="C380" s="90">
        <v>60000</v>
      </c>
      <c r="D380" s="90">
        <v>60000</v>
      </c>
      <c r="E380" s="90" t="s">
        <v>73</v>
      </c>
      <c r="F380" s="91">
        <f>D380</f>
        <v>60000</v>
      </c>
      <c r="G380" s="87"/>
    </row>
    <row r="381" spans="1:7" ht="23.25" customHeight="1">
      <c r="A381" s="144" t="s">
        <v>304</v>
      </c>
      <c r="B381" s="145"/>
      <c r="C381" s="90">
        <v>90000</v>
      </c>
      <c r="D381" s="90">
        <v>90000</v>
      </c>
      <c r="E381" s="90" t="s">
        <v>73</v>
      </c>
      <c r="F381" s="91">
        <f>D381</f>
        <v>90000</v>
      </c>
      <c r="G381" s="87"/>
    </row>
    <row r="382" spans="1:7" ht="23.25" customHeight="1">
      <c r="A382" s="146" t="s">
        <v>305</v>
      </c>
      <c r="B382" s="147"/>
      <c r="C382" s="90">
        <v>113490</v>
      </c>
      <c r="D382" s="90">
        <v>113490</v>
      </c>
      <c r="E382" s="90" t="s">
        <v>73</v>
      </c>
      <c r="F382" s="91">
        <f>D382</f>
        <v>113490</v>
      </c>
      <c r="G382" s="87"/>
    </row>
    <row r="383" spans="1:7" ht="23.25" customHeight="1">
      <c r="A383" s="146" t="s">
        <v>306</v>
      </c>
      <c r="B383" s="147"/>
      <c r="C383" s="109">
        <v>570000</v>
      </c>
      <c r="D383" s="109" t="s">
        <v>73</v>
      </c>
      <c r="E383" s="110" t="s">
        <v>73</v>
      </c>
      <c r="F383" s="91" t="str">
        <f>D383</f>
        <v>-</v>
      </c>
      <c r="G383" s="87"/>
    </row>
    <row r="384" spans="1:7" ht="23.25" customHeight="1" thickBot="1">
      <c r="A384" s="96"/>
      <c r="B384" s="99" t="s">
        <v>88</v>
      </c>
      <c r="C384" s="106">
        <f>SUM(C373:C383)</f>
        <v>7822371</v>
      </c>
      <c r="D384" s="106">
        <f>SUM(D373:D383)</f>
        <v>5794571</v>
      </c>
      <c r="E384" s="106">
        <f>SUM(E373:E383)</f>
        <v>1501978</v>
      </c>
      <c r="F384" s="107">
        <f>SUM(F373:F383)</f>
        <v>4292593</v>
      </c>
      <c r="G384" s="87"/>
    </row>
    <row r="385" spans="1:7" ht="23.25" customHeight="1" thickTop="1">
      <c r="A385" s="148"/>
      <c r="B385" s="149"/>
      <c r="C385" s="104">
        <f>C68+C94+C113+C135+C150+C178+C222+C228+C265+C272+C295+C302+C321+C342+C347+C353+C359+C370+C384</f>
        <v>41000000</v>
      </c>
      <c r="D385" s="104">
        <f>D68+D94+D113+D135+D150+D178+D222+D265+D228+D272+D295+D302+D321+D342+D347+D353+D359+D370+D384</f>
        <v>35270938.98</v>
      </c>
      <c r="E385" s="104">
        <f>E68+E94+E113+E135+E150+E178+E222+E265+E295+E302+E321+E342+E370+E384</f>
        <v>6164475.57</v>
      </c>
      <c r="F385" s="105">
        <f>F68+F94+F113+F135+F150+F178+F222+F228+F265+F272+F295+F302+F321+F342+F347+F353+F359+F370+F384</f>
        <v>29106463.41</v>
      </c>
      <c r="G385" s="87"/>
    </row>
    <row r="387" ht="21">
      <c r="F387" s="193"/>
    </row>
  </sheetData>
  <sheetProtection/>
  <mergeCells count="320">
    <mergeCell ref="A1:F1"/>
    <mergeCell ref="A2:F2"/>
    <mergeCell ref="A3:F3"/>
    <mergeCell ref="A5:B5"/>
    <mergeCell ref="F5:G5"/>
    <mergeCell ref="A6:F6"/>
    <mergeCell ref="A7:F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17:B17"/>
    <mergeCell ref="A31:B31"/>
    <mergeCell ref="A20:B20"/>
    <mergeCell ref="A21:B21"/>
    <mergeCell ref="A22:B22"/>
    <mergeCell ref="A23:B23"/>
    <mergeCell ref="A24:B24"/>
    <mergeCell ref="A25:B25"/>
    <mergeCell ref="A32:B32"/>
    <mergeCell ref="A33:B33"/>
    <mergeCell ref="A34:B34"/>
    <mergeCell ref="A35:B35"/>
    <mergeCell ref="A36:B36"/>
    <mergeCell ref="A26:B26"/>
    <mergeCell ref="A27:B27"/>
    <mergeCell ref="A28:B28"/>
    <mergeCell ref="A29:B29"/>
    <mergeCell ref="A30:B30"/>
    <mergeCell ref="A37:B37"/>
    <mergeCell ref="A38:B38"/>
    <mergeCell ref="A39:B39"/>
    <mergeCell ref="A40:B40"/>
    <mergeCell ref="A41:B41"/>
    <mergeCell ref="A43:B43"/>
    <mergeCell ref="A42:B42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5:B65"/>
    <mergeCell ref="A66:B66"/>
    <mergeCell ref="A67:B67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F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4:F114"/>
    <mergeCell ref="A115:B115"/>
    <mergeCell ref="A116:B116"/>
    <mergeCell ref="A117:B117"/>
    <mergeCell ref="A124:B124"/>
    <mergeCell ref="A125:B125"/>
    <mergeCell ref="A126:B126"/>
    <mergeCell ref="A127:B127"/>
    <mergeCell ref="A128:B128"/>
    <mergeCell ref="A118:B11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5:F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3:F223"/>
    <mergeCell ref="A224:B224"/>
    <mergeCell ref="A225:B225"/>
    <mergeCell ref="A226:B226"/>
    <mergeCell ref="A229:F229"/>
    <mergeCell ref="A230:B230"/>
    <mergeCell ref="A231:B231"/>
    <mergeCell ref="A232:B232"/>
    <mergeCell ref="A233:B233"/>
    <mergeCell ref="A234:B234"/>
    <mergeCell ref="A235:B235"/>
    <mergeCell ref="A236:B236"/>
    <mergeCell ref="A238:B238"/>
    <mergeCell ref="A239:B239"/>
    <mergeCell ref="A245:B245"/>
    <mergeCell ref="A246:B246"/>
    <mergeCell ref="A247:B247"/>
    <mergeCell ref="A248:B248"/>
    <mergeCell ref="A251:B251"/>
    <mergeCell ref="A252:B252"/>
    <mergeCell ref="A253:B253"/>
    <mergeCell ref="A254:B254"/>
    <mergeCell ref="A249:B249"/>
    <mergeCell ref="A256:B256"/>
    <mergeCell ref="A257:B257"/>
    <mergeCell ref="A258:B258"/>
    <mergeCell ref="A259:B259"/>
    <mergeCell ref="A261:B261"/>
    <mergeCell ref="A262:B262"/>
    <mergeCell ref="A263:B263"/>
    <mergeCell ref="A266:B266"/>
    <mergeCell ref="A267:B267"/>
    <mergeCell ref="A268:B268"/>
    <mergeCell ref="A269:B269"/>
    <mergeCell ref="A270:B270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8:B288"/>
    <mergeCell ref="A289:B289"/>
    <mergeCell ref="A290:B290"/>
    <mergeCell ref="A292:B292"/>
    <mergeCell ref="A293:B293"/>
    <mergeCell ref="A296:F296"/>
    <mergeCell ref="A297:B297"/>
    <mergeCell ref="A298:B298"/>
    <mergeCell ref="A299:B299"/>
    <mergeCell ref="A300:B300"/>
    <mergeCell ref="A305:F305"/>
    <mergeCell ref="A306:B306"/>
    <mergeCell ref="A307:B307"/>
    <mergeCell ref="A308:B308"/>
    <mergeCell ref="A309:B309"/>
    <mergeCell ref="A310:B310"/>
    <mergeCell ref="A311:B311"/>
    <mergeCell ref="A312:B312"/>
    <mergeCell ref="A314:B314"/>
    <mergeCell ref="A315:B315"/>
    <mergeCell ref="A317:B317"/>
    <mergeCell ref="A318:B318"/>
    <mergeCell ref="A319:B319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5:B335"/>
    <mergeCell ref="A336:B336"/>
    <mergeCell ref="A337:B337"/>
    <mergeCell ref="A339:B339"/>
    <mergeCell ref="A340:B340"/>
    <mergeCell ref="A343:B343"/>
    <mergeCell ref="A344:B344"/>
    <mergeCell ref="A345:B345"/>
    <mergeCell ref="A348:F348"/>
    <mergeCell ref="A349:B349"/>
    <mergeCell ref="A350:B350"/>
    <mergeCell ref="A351:B351"/>
    <mergeCell ref="A354:B354"/>
    <mergeCell ref="A355:B355"/>
    <mergeCell ref="A375:B375"/>
    <mergeCell ref="A376:B376"/>
    <mergeCell ref="A356:B356"/>
    <mergeCell ref="A357:B357"/>
    <mergeCell ref="A365:F365"/>
    <mergeCell ref="A366:B366"/>
    <mergeCell ref="A367:B367"/>
    <mergeCell ref="A368:B368"/>
    <mergeCell ref="A385:B385"/>
    <mergeCell ref="A377:B377"/>
    <mergeCell ref="A378:B378"/>
    <mergeCell ref="A379:B379"/>
    <mergeCell ref="A380:B380"/>
    <mergeCell ref="A381:B381"/>
    <mergeCell ref="A382:B382"/>
    <mergeCell ref="A119:B119"/>
    <mergeCell ref="A120:B120"/>
    <mergeCell ref="A121:B121"/>
    <mergeCell ref="A122:B122"/>
    <mergeCell ref="A123:B123"/>
    <mergeCell ref="A383:B383"/>
    <mergeCell ref="A371:F371"/>
    <mergeCell ref="A372:B372"/>
    <mergeCell ref="A373:B373"/>
    <mergeCell ref="A374:B374"/>
  </mergeCells>
  <printOptions/>
  <pageMargins left="0.31496062992125984" right="0.1968503937007874" top="0.7480314960629921" bottom="0.5511811023622047" header="0.31496062992125984" footer="0.31496062992125984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</dc:creator>
  <cp:keywords/>
  <dc:description/>
  <cp:lastModifiedBy>JPC COMPUTER</cp:lastModifiedBy>
  <cp:lastPrinted>2019-04-23T08:48:04Z</cp:lastPrinted>
  <dcterms:created xsi:type="dcterms:W3CDTF">2007-03-16T05:59:17Z</dcterms:created>
  <dcterms:modified xsi:type="dcterms:W3CDTF">2019-04-23T09:14:40Z</dcterms:modified>
  <cp:category/>
  <cp:version/>
  <cp:contentType/>
  <cp:contentStatus/>
</cp:coreProperties>
</file>